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xml" ContentType="application/vnd.openxmlformats-officedocument.drawing+xml"/>
  <Override PartName="/xl/comments2.xml" ContentType="application/vnd.openxmlformats-officedocument.spreadsheetml.comment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tables/table1.xml" ContentType="application/vnd.openxmlformats-officedocument.spreadsheetml.table+xml"/>
  <Override PartName="/xl/comments8.xml" ContentType="application/vnd.openxmlformats-officedocument.spreadsheetml.comments+xml"/>
  <Override PartName="/xl/threadedComments/threadedComment2.xml" ContentType="application/vnd.ms-excel.threadedcomments+xml"/>
  <Override PartName="/xl/drawings/drawing9.xml" ContentType="application/vnd.openxmlformats-officedocument.drawing+xml"/>
  <Override PartName="/xl/comments9.xml" ContentType="application/vnd.openxmlformats-officedocument.spreadsheetml.comments+xml"/>
  <Override PartName="/xl/threadedComments/threadedComment3.xml" ContentType="application/vnd.ms-excel.threadedcomments+xml"/>
  <Override PartName="/xl/tables/table2.xml" ContentType="application/vnd.openxmlformats-officedocument.spreadsheetml.table+xml"/>
  <Override PartName="/xl/comments10.xml" ContentType="application/vnd.openxmlformats-officedocument.spreadsheetml.comments+xml"/>
  <Override PartName="/xl/drawings/drawing10.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628"/>
  <workbookPr updateLinks="never" codeName="ThisWorkbook"/>
  <mc:AlternateContent xmlns:mc="http://schemas.openxmlformats.org/markup-compatibility/2006">
    <mc:Choice Requires="x15">
      <x15ac:absPath xmlns:x15ac="http://schemas.microsoft.com/office/spreadsheetml/2010/11/ac" url="https://inensuscom.sharepoint.com/sites/SEforALLSierraLeone/Freigegebene Dokumente/General/"/>
    </mc:Choice>
  </mc:AlternateContent>
  <xr:revisionPtr revIDLastSave="122" documentId="8_{DF1C2F42-B29A-4FE5-93B9-9B2F50119A26}" xr6:coauthVersionLast="47" xr6:coauthVersionMax="47" xr10:uidLastSave="{117AC625-3C14-43F8-82A0-50F3E7D20596}"/>
  <workbookProtection workbookAlgorithmName="SHA-512" workbookHashValue="WU2OkDg/UWYxXR/tsm1ULHkPwooKgrqHH8qikIyG0pjlEdXJRh0q9JIezmFZeVBru9+LQ5k1BBuw/pl3aXTreA==" workbookSaltValue="VOshAdAyiXiVJ2yP/CjSlA==" workbookSpinCount="100000" lockStructure="1"/>
  <bookViews>
    <workbookView xWindow="-110" yWindow="-110" windowWidth="19420" windowHeight="10300" xr2:uid="{16CC09FB-F15C-49A8-8E63-F1FEC9BB4F71}"/>
  </bookViews>
  <sheets>
    <sheet name="Guide" sheetId="20" r:id="rId1"/>
    <sheet name="Summary" sheetId="29" r:id="rId2"/>
    <sheet name="Insert_Finance" sheetId="4" r:id="rId3"/>
    <sheet name="Insert_Villages" sheetId="26" r:id="rId4"/>
    <sheet name="Insert_Customers" sheetId="16" r:id="rId5"/>
    <sheet name="Insert_DisCos" sheetId="23" state="hidden" r:id="rId6"/>
    <sheet name="Insert_Operational Cost" sheetId="17" r:id="rId7"/>
    <sheet name="Insert_Assets" sheetId="18" r:id="rId8"/>
    <sheet name="Insert_Asset_Definitions" sheetId="3" r:id="rId9"/>
    <sheet name="Tariff Calc" sheetId="19" r:id="rId10"/>
    <sheet name="Insert_Asset_Definitions (2)" sheetId="28" state="hidden" r:id="rId11"/>
    <sheet name="Graphs" sheetId="24" state="hidden" r:id="rId12"/>
    <sheet name="Benchmarks" sheetId="25" state="hidden" r:id="rId13"/>
  </sheets>
  <externalReferences>
    <externalReference r:id="rId14"/>
    <externalReference r:id="rId15"/>
  </externalReferences>
  <definedNames>
    <definedName name="_xlnm._FilterDatabase" localSheetId="7" hidden="1">Insert_Assets!#REF!</definedName>
    <definedName name="Financ_Y" localSheetId="3">[1]Insert_Assets!$B$395:$B$414</definedName>
    <definedName name="Financ_Y">Insert_Assets!$C$394:$C$413</definedName>
    <definedName name="List_Assets" localSheetId="10">Table_Def3[Asset category]</definedName>
    <definedName name="List_Assets" localSheetId="5">Table_Def[Asset category]</definedName>
    <definedName name="List_Assets" localSheetId="3">[1]!Table_Def[Asset category]</definedName>
    <definedName name="List_Assets">Table_Def[Asset category]</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21" i="18" l="1"/>
  <c r="O92" i="18"/>
  <c r="O170" i="18"/>
  <c r="K11" i="16"/>
  <c r="C13" i="16"/>
  <c r="C15" i="16"/>
  <c r="C21" i="16"/>
  <c r="E41" i="26"/>
  <c r="E42" i="26"/>
  <c r="E43" i="26"/>
  <c r="E44" i="26"/>
  <c r="E45" i="26"/>
  <c r="E46" i="26"/>
  <c r="E47" i="26"/>
  <c r="E48" i="26"/>
  <c r="E49" i="26"/>
  <c r="E50" i="26"/>
  <c r="E51" i="26"/>
  <c r="E52" i="26"/>
  <c r="E53" i="26"/>
  <c r="E54" i="26"/>
  <c r="E55" i="26"/>
  <c r="E40" i="26"/>
  <c r="E22" i="26"/>
  <c r="E23" i="26"/>
  <c r="E24" i="26"/>
  <c r="E25" i="26"/>
  <c r="E26" i="26"/>
  <c r="E27" i="26"/>
  <c r="E28" i="26"/>
  <c r="E29" i="26"/>
  <c r="E30" i="26"/>
  <c r="E31" i="26"/>
  <c r="E32" i="26"/>
  <c r="E33" i="26"/>
  <c r="E34" i="26"/>
  <c r="E35" i="26"/>
  <c r="E21" i="26"/>
  <c r="C12" i="26"/>
  <c r="C13" i="26"/>
  <c r="C14" i="26"/>
  <c r="E17" i="16" s="1"/>
  <c r="C15" i="26"/>
  <c r="C16" i="26"/>
  <c r="C11" i="26"/>
  <c r="X10" i="26"/>
  <c r="Y10" i="26"/>
  <c r="Z10" i="26"/>
  <c r="AA10" i="26"/>
  <c r="AB10" i="26"/>
  <c r="AC10" i="26"/>
  <c r="AD10" i="26"/>
  <c r="AE10" i="26"/>
  <c r="AF10" i="26"/>
  <c r="AG10" i="26"/>
  <c r="AH10" i="26"/>
  <c r="AI10" i="26"/>
  <c r="AJ10" i="26"/>
  <c r="AK10" i="26"/>
  <c r="AL10" i="26"/>
  <c r="AM10" i="26"/>
  <c r="AN10" i="26"/>
  <c r="AO10" i="26"/>
  <c r="AP10" i="26"/>
  <c r="AQ10" i="26"/>
  <c r="AR10" i="26"/>
  <c r="AS10" i="26"/>
  <c r="AT10" i="26"/>
  <c r="AU10" i="26"/>
  <c r="AV10" i="26"/>
  <c r="AW10" i="26"/>
  <c r="AX10" i="26"/>
  <c r="AY10" i="26"/>
  <c r="AZ10" i="26"/>
  <c r="BA10" i="26"/>
  <c r="BB10" i="26"/>
  <c r="BC10" i="26"/>
  <c r="BD10" i="26"/>
  <c r="BE10" i="26"/>
  <c r="BF10" i="26"/>
  <c r="BG10" i="26"/>
  <c r="BH10" i="26"/>
  <c r="BI10" i="26"/>
  <c r="BJ10" i="26"/>
  <c r="BK10" i="26"/>
  <c r="BL10" i="26"/>
  <c r="BM10" i="26"/>
  <c r="BN10" i="26"/>
  <c r="BO10" i="26"/>
  <c r="BP10" i="26"/>
  <c r="BQ10" i="26"/>
  <c r="BR10" i="26"/>
  <c r="BS10" i="26"/>
  <c r="BT10" i="26"/>
  <c r="BU10" i="26"/>
  <c r="BV10" i="26"/>
  <c r="BW10" i="26"/>
  <c r="BX10" i="26"/>
  <c r="BY10" i="26"/>
  <c r="BZ10" i="26"/>
  <c r="CA10" i="26"/>
  <c r="CB10" i="26"/>
  <c r="CC10" i="26"/>
  <c r="CD10" i="26"/>
  <c r="CE10" i="26"/>
  <c r="CF10" i="26"/>
  <c r="CG10" i="26"/>
  <c r="CH10" i="26"/>
  <c r="CI10" i="26"/>
  <c r="CJ10" i="26"/>
  <c r="CK10" i="26"/>
  <c r="CL10" i="26"/>
  <c r="CM10" i="26"/>
  <c r="CN10" i="26"/>
  <c r="CO10" i="26"/>
  <c r="CP10" i="26"/>
  <c r="CQ10" i="26"/>
  <c r="CR10" i="26"/>
  <c r="CS10" i="26"/>
  <c r="CT10" i="26"/>
  <c r="CU10" i="26"/>
  <c r="CV10" i="26"/>
  <c r="CW10" i="26"/>
  <c r="CX10" i="26"/>
  <c r="CY10" i="26"/>
  <c r="CZ10" i="26"/>
  <c r="DA10" i="26"/>
  <c r="O39" i="26"/>
  <c r="P39" i="26"/>
  <c r="Q39" i="26"/>
  <c r="R39" i="26"/>
  <c r="S39" i="26"/>
  <c r="T39" i="26"/>
  <c r="U39" i="26"/>
  <c r="V39" i="26"/>
  <c r="W39" i="26"/>
  <c r="X39" i="26"/>
  <c r="Y39" i="26"/>
  <c r="Z39" i="26"/>
  <c r="AA39" i="26"/>
  <c r="AB39" i="26"/>
  <c r="AC39" i="26"/>
  <c r="AD39" i="26"/>
  <c r="AE39" i="26"/>
  <c r="AF39" i="26"/>
  <c r="AG39" i="26"/>
  <c r="AH39" i="26"/>
  <c r="AI39" i="26"/>
  <c r="AJ39" i="26"/>
  <c r="AK39" i="26"/>
  <c r="AL39" i="26"/>
  <c r="AM39" i="26"/>
  <c r="AN39" i="26"/>
  <c r="AO39" i="26"/>
  <c r="AP39" i="26"/>
  <c r="AQ39" i="26"/>
  <c r="AR39" i="26"/>
  <c r="AS39" i="26"/>
  <c r="AT39" i="26"/>
  <c r="AU39" i="26"/>
  <c r="AV39" i="26"/>
  <c r="AW39" i="26"/>
  <c r="AX39" i="26"/>
  <c r="AY39" i="26"/>
  <c r="AZ39" i="26"/>
  <c r="BA39" i="26"/>
  <c r="BB39" i="26"/>
  <c r="BC39" i="26"/>
  <c r="BD39" i="26"/>
  <c r="BE39" i="26"/>
  <c r="BF39" i="26"/>
  <c r="BG39" i="26"/>
  <c r="BH39" i="26"/>
  <c r="BI39" i="26"/>
  <c r="BJ39" i="26"/>
  <c r="BK39" i="26"/>
  <c r="BL39" i="26"/>
  <c r="BM39" i="26"/>
  <c r="BN39" i="26"/>
  <c r="BO39" i="26"/>
  <c r="BP39" i="26"/>
  <c r="BQ39" i="26"/>
  <c r="BR39" i="26"/>
  <c r="BS39" i="26"/>
  <c r="BT39" i="26"/>
  <c r="BU39" i="26"/>
  <c r="BV39" i="26"/>
  <c r="BW39" i="26"/>
  <c r="BX39" i="26"/>
  <c r="BY39" i="26"/>
  <c r="BZ39" i="26"/>
  <c r="CA39" i="26"/>
  <c r="CB39" i="26"/>
  <c r="CC39" i="26"/>
  <c r="CD39" i="26"/>
  <c r="CE39" i="26"/>
  <c r="CF39" i="26"/>
  <c r="CG39" i="26"/>
  <c r="CH39" i="26"/>
  <c r="CI39" i="26"/>
  <c r="CJ39" i="26"/>
  <c r="CK39" i="26"/>
  <c r="CL39" i="26"/>
  <c r="CM39" i="26"/>
  <c r="CN39" i="26"/>
  <c r="CO39" i="26"/>
  <c r="CP39" i="26"/>
  <c r="CQ39" i="26"/>
  <c r="CR39" i="26"/>
  <c r="CS39" i="26"/>
  <c r="CT39" i="26"/>
  <c r="CU39" i="26"/>
  <c r="CV39" i="26"/>
  <c r="CW39" i="26"/>
  <c r="CX39" i="26"/>
  <c r="CY39" i="26"/>
  <c r="CZ39" i="26"/>
  <c r="DA39" i="26"/>
  <c r="AR20" i="26"/>
  <c r="AS20" i="26"/>
  <c r="AT20" i="26"/>
  <c r="AU20" i="26"/>
  <c r="AV20" i="26"/>
  <c r="AW20" i="26"/>
  <c r="AX20" i="26"/>
  <c r="AY20" i="26"/>
  <c r="AZ20" i="26"/>
  <c r="BA20" i="26"/>
  <c r="BB20" i="26"/>
  <c r="BC20" i="26"/>
  <c r="BD20" i="26"/>
  <c r="BE20" i="26"/>
  <c r="BF20" i="26"/>
  <c r="BG20" i="26"/>
  <c r="BH20" i="26"/>
  <c r="BI20" i="26"/>
  <c r="BJ20" i="26"/>
  <c r="BK20" i="26"/>
  <c r="BL20" i="26"/>
  <c r="BM20" i="26"/>
  <c r="BN20" i="26"/>
  <c r="BO20" i="26"/>
  <c r="BP20" i="26"/>
  <c r="BQ20" i="26"/>
  <c r="BR20" i="26"/>
  <c r="BS20" i="26"/>
  <c r="BT20" i="26"/>
  <c r="BU20" i="26"/>
  <c r="BV20" i="26"/>
  <c r="BW20" i="26"/>
  <c r="BX20" i="26"/>
  <c r="BY20" i="26"/>
  <c r="BZ20" i="26"/>
  <c r="CA20" i="26"/>
  <c r="CB20" i="26"/>
  <c r="CC20" i="26"/>
  <c r="CD20" i="26"/>
  <c r="CE20" i="26"/>
  <c r="CF20" i="26"/>
  <c r="CG20" i="26"/>
  <c r="CH20" i="26"/>
  <c r="CI20" i="26"/>
  <c r="CJ20" i="26"/>
  <c r="CK20" i="26"/>
  <c r="CL20" i="26"/>
  <c r="CM20" i="26"/>
  <c r="CN20" i="26"/>
  <c r="CO20" i="26"/>
  <c r="CP20" i="26"/>
  <c r="CQ20" i="26"/>
  <c r="CR20" i="26"/>
  <c r="CS20" i="26"/>
  <c r="CT20" i="26"/>
  <c r="CU20" i="26"/>
  <c r="CV20" i="26"/>
  <c r="CW20" i="26"/>
  <c r="CX20" i="26"/>
  <c r="CY20" i="26"/>
  <c r="CZ20" i="26"/>
  <c r="DA20" i="26"/>
  <c r="F20" i="26"/>
  <c r="R20" i="26"/>
  <c r="S20" i="26"/>
  <c r="T20" i="26"/>
  <c r="U20" i="26"/>
  <c r="V20" i="26"/>
  <c r="W20" i="26"/>
  <c r="X20" i="26"/>
  <c r="Y20" i="26"/>
  <c r="Z20" i="26"/>
  <c r="AA20" i="26"/>
  <c r="AB20" i="26"/>
  <c r="AC20" i="26"/>
  <c r="AD20" i="26"/>
  <c r="AE20" i="26"/>
  <c r="AF20" i="26"/>
  <c r="AG20" i="26"/>
  <c r="AH20" i="26"/>
  <c r="AI20" i="26"/>
  <c r="AJ20" i="26"/>
  <c r="AK20" i="26"/>
  <c r="AL20" i="26"/>
  <c r="AM20" i="26"/>
  <c r="AN20" i="26"/>
  <c r="AO20" i="26"/>
  <c r="AP20" i="26"/>
  <c r="AQ20" i="26"/>
  <c r="I20" i="26"/>
  <c r="J20" i="26"/>
  <c r="K20" i="26"/>
  <c r="L20" i="26"/>
  <c r="M20" i="26"/>
  <c r="N20" i="26"/>
  <c r="O20" i="26"/>
  <c r="P20" i="26"/>
  <c r="Q20" i="26"/>
  <c r="E106" i="19"/>
  <c r="G106" i="19"/>
  <c r="I106" i="19"/>
  <c r="K106" i="19"/>
  <c r="D39" i="19"/>
  <c r="U16" i="18" l="1"/>
  <c r="Q5" i="19"/>
  <c r="S5" i="19" s="1"/>
  <c r="U5" i="19" s="1"/>
  <c r="W5" i="19" s="1"/>
  <c r="Y5" i="19" s="1"/>
  <c r="AA5" i="19" s="1"/>
  <c r="AC5" i="19" s="1"/>
  <c r="AE5" i="19" s="1"/>
  <c r="AG5" i="19" s="1"/>
  <c r="AI5" i="19" s="1"/>
  <c r="AK5" i="19" s="1"/>
  <c r="AM5" i="19" s="1"/>
  <c r="AO5" i="19" s="1"/>
  <c r="AQ5" i="19" s="1"/>
  <c r="AS5" i="19" s="1"/>
  <c r="F100" i="18" l="1"/>
  <c r="I100" i="18"/>
  <c r="L100" i="18"/>
  <c r="M100" i="18"/>
  <c r="O100" i="18"/>
  <c r="F101" i="18"/>
  <c r="I101" i="18"/>
  <c r="M101" i="18"/>
  <c r="O101" i="18"/>
  <c r="F102" i="18"/>
  <c r="I102" i="18"/>
  <c r="L102" i="18"/>
  <c r="M102" i="18"/>
  <c r="O102" i="18"/>
  <c r="F103" i="18"/>
  <c r="I103" i="18"/>
  <c r="L103" i="18"/>
  <c r="M103" i="18"/>
  <c r="O103" i="18"/>
  <c r="F104" i="18"/>
  <c r="I104" i="18"/>
  <c r="L104" i="18"/>
  <c r="M104" i="18"/>
  <c r="O104" i="18"/>
  <c r="F105" i="18"/>
  <c r="I105" i="18"/>
  <c r="L105" i="18"/>
  <c r="M105" i="18"/>
  <c r="O105" i="18"/>
  <c r="K34" i="17"/>
  <c r="M33" i="17"/>
  <c r="M34" i="17" l="1"/>
  <c r="N101" i="18"/>
  <c r="N102" i="18"/>
  <c r="N104" i="18"/>
  <c r="N103" i="18"/>
  <c r="N105" i="18"/>
  <c r="N100" i="18"/>
  <c r="I18" i="29"/>
  <c r="K18" i="29" s="1"/>
  <c r="I17" i="29"/>
  <c r="K17" i="29" s="1"/>
  <c r="H9" i="29"/>
  <c r="H10" i="29"/>
  <c r="H11" i="29"/>
  <c r="H12" i="29"/>
  <c r="H8" i="29"/>
  <c r="D27" i="29"/>
  <c r="D26" i="29"/>
  <c r="E7" i="29" l="1"/>
  <c r="E12" i="29" s="1"/>
  <c r="E19" i="19"/>
  <c r="G19" i="19"/>
  <c r="G78" i="19"/>
  <c r="G80" i="19"/>
  <c r="G82" i="19"/>
  <c r="G84" i="19"/>
  <c r="G86" i="19"/>
  <c r="G88" i="19"/>
  <c r="K19" i="19"/>
  <c r="AQ27" i="19" l="1"/>
  <c r="AA27" i="19"/>
  <c r="AK27" i="19"/>
  <c r="AM27" i="19"/>
  <c r="F27" i="19"/>
  <c r="F31" i="19" s="1"/>
  <c r="W27" i="19"/>
  <c r="J27" i="19"/>
  <c r="J31" i="19" s="1"/>
  <c r="AE27" i="19"/>
  <c r="D27" i="19"/>
  <c r="D31" i="19" s="1"/>
  <c r="AG27" i="19"/>
  <c r="AI27" i="19"/>
  <c r="AO27" i="19"/>
  <c r="H27" i="19"/>
  <c r="H31" i="19" s="1"/>
  <c r="S27" i="19"/>
  <c r="AS27" i="19"/>
  <c r="U27" i="19"/>
  <c r="Q27" i="19"/>
  <c r="Y27" i="19"/>
  <c r="AC27" i="19"/>
  <c r="L27" i="19"/>
  <c r="L31" i="19" s="1"/>
  <c r="E354" i="18"/>
  <c r="E298" i="18"/>
  <c r="E305" i="18"/>
  <c r="E312" i="18"/>
  <c r="E319" i="18"/>
  <c r="E326" i="18"/>
  <c r="E333" i="18"/>
  <c r="E340" i="18"/>
  <c r="E347" i="18"/>
  <c r="E8" i="29"/>
  <c r="E141" i="18"/>
  <c r="E148" i="18"/>
  <c r="E155" i="18"/>
  <c r="E162" i="18"/>
  <c r="E21" i="16"/>
  <c r="E11" i="16"/>
  <c r="E15" i="16"/>
  <c r="E19" i="16" l="1"/>
  <c r="D10" i="26" l="1"/>
  <c r="D162" i="18"/>
  <c r="D155" i="18"/>
  <c r="D148" i="18"/>
  <c r="D141" i="18"/>
  <c r="C141" i="18" l="1"/>
  <c r="C148" i="18"/>
  <c r="C155" i="18"/>
  <c r="C162" i="18"/>
  <c r="D27" i="26"/>
  <c r="D22" i="26"/>
  <c r="I9" i="29" l="1"/>
  <c r="K9" i="29" s="1"/>
  <c r="I8" i="29"/>
  <c r="K8" i="29" s="1"/>
  <c r="I10" i="29"/>
  <c r="K10" i="29" s="1"/>
  <c r="I12" i="29"/>
  <c r="K12" i="29" s="1"/>
  <c r="I11" i="29"/>
  <c r="K11" i="29" s="1"/>
  <c r="C354" i="18"/>
  <c r="C347" i="18"/>
  <c r="C340" i="18"/>
  <c r="C333" i="18"/>
  <c r="C326" i="18"/>
  <c r="C319" i="18"/>
  <c r="C312" i="18"/>
  <c r="C305" i="18"/>
  <c r="F106" i="18"/>
  <c r="F71" i="18"/>
  <c r="C19" i="16"/>
  <c r="C17" i="16"/>
  <c r="C11" i="16"/>
  <c r="D41" i="26" l="1"/>
  <c r="D42" i="26"/>
  <c r="D43" i="26"/>
  <c r="D44" i="26"/>
  <c r="D45" i="26"/>
  <c r="D46" i="26"/>
  <c r="D47" i="26"/>
  <c r="D48" i="26"/>
  <c r="D49" i="26"/>
  <c r="D50" i="26"/>
  <c r="D51" i="26"/>
  <c r="D52" i="26"/>
  <c r="D53" i="26"/>
  <c r="D54" i="26"/>
  <c r="D55" i="26"/>
  <c r="D40" i="26"/>
  <c r="F242" i="18"/>
  <c r="I249" i="18"/>
  <c r="O249" i="18"/>
  <c r="D23" i="26"/>
  <c r="D24" i="26"/>
  <c r="D25" i="26"/>
  <c r="D26" i="26"/>
  <c r="D28" i="26"/>
  <c r="D29" i="26"/>
  <c r="D30" i="26"/>
  <c r="D31" i="26"/>
  <c r="D32" i="26"/>
  <c r="D33" i="26"/>
  <c r="D34" i="26"/>
  <c r="D35" i="26"/>
  <c r="D21" i="26"/>
  <c r="F64" i="18"/>
  <c r="E291" i="18"/>
  <c r="E284" i="18"/>
  <c r="E277" i="18"/>
  <c r="E270" i="18"/>
  <c r="E263" i="18"/>
  <c r="E256" i="18"/>
  <c r="I256" i="18" s="1"/>
  <c r="E242" i="18"/>
  <c r="N39" i="26"/>
  <c r="M39" i="26"/>
  <c r="L39" i="26"/>
  <c r="K39" i="26"/>
  <c r="J39" i="26"/>
  <c r="I39" i="26"/>
  <c r="H39" i="26"/>
  <c r="G39" i="26"/>
  <c r="F39" i="26"/>
  <c r="H20" i="26"/>
  <c r="G20" i="26"/>
  <c r="E13" i="16"/>
  <c r="W10" i="26"/>
  <c r="V10" i="26"/>
  <c r="U10" i="26"/>
  <c r="T10" i="26"/>
  <c r="S10" i="26"/>
  <c r="R10" i="26"/>
  <c r="Q10" i="26"/>
  <c r="P10" i="26"/>
  <c r="O10" i="26"/>
  <c r="N10" i="26"/>
  <c r="M10" i="26"/>
  <c r="L10" i="26"/>
  <c r="K10" i="26"/>
  <c r="J10" i="26"/>
  <c r="I10" i="26"/>
  <c r="H10" i="26"/>
  <c r="G10" i="26"/>
  <c r="F10" i="26"/>
  <c r="E10" i="26"/>
  <c r="E66" i="25" l="1"/>
  <c r="E65" i="25"/>
  <c r="E64" i="25"/>
  <c r="E63" i="25"/>
  <c r="E58" i="25"/>
  <c r="E57" i="25"/>
  <c r="E51" i="25"/>
  <c r="E50" i="25"/>
  <c r="E49" i="25"/>
  <c r="E48" i="25"/>
  <c r="E44" i="25"/>
  <c r="E45" i="25"/>
  <c r="E46" i="25"/>
  <c r="E43" i="25"/>
  <c r="E26" i="25"/>
  <c r="E27" i="25"/>
  <c r="E28" i="25"/>
  <c r="E29" i="25"/>
  <c r="E30" i="25"/>
  <c r="E31" i="25"/>
  <c r="E32" i="25"/>
  <c r="E33" i="25"/>
  <c r="E34" i="25"/>
  <c r="E35" i="25"/>
  <c r="E36" i="25"/>
  <c r="E37" i="25"/>
  <c r="E38" i="25"/>
  <c r="E25" i="25"/>
  <c r="E17" i="25"/>
  <c r="E18" i="25"/>
  <c r="E19" i="25"/>
  <c r="E20" i="25"/>
  <c r="E15" i="25"/>
  <c r="E4" i="25"/>
  <c r="E5" i="25"/>
  <c r="E6" i="25"/>
  <c r="E7" i="25"/>
  <c r="E8" i="25"/>
  <c r="E9" i="25"/>
  <c r="E10" i="25"/>
  <c r="E11" i="25"/>
  <c r="E12" i="25"/>
  <c r="E13" i="25"/>
  <c r="E3" i="25"/>
  <c r="BG25" i="17" l="1"/>
  <c r="BE25" i="17"/>
  <c r="BC25" i="17"/>
  <c r="BA25" i="17"/>
  <c r="AY25" i="17"/>
  <c r="AW25" i="17"/>
  <c r="AU25" i="17"/>
  <c r="AS25" i="17"/>
  <c r="AQ25" i="17"/>
  <c r="AO25" i="17"/>
  <c r="AM25" i="17"/>
  <c r="AK25" i="17"/>
  <c r="AI25" i="17"/>
  <c r="AG25" i="17"/>
  <c r="AE25" i="17"/>
  <c r="AC25" i="17"/>
  <c r="AA25" i="17"/>
  <c r="Z25" i="17"/>
  <c r="Y25" i="17"/>
  <c r="X25" i="17"/>
  <c r="W25" i="17"/>
  <c r="U25" i="17"/>
  <c r="BG23" i="17"/>
  <c r="BE23" i="17"/>
  <c r="BC23" i="17"/>
  <c r="BA23" i="17"/>
  <c r="AY23" i="17"/>
  <c r="AW23" i="17"/>
  <c r="AU23" i="17"/>
  <c r="AS23" i="17"/>
  <c r="AQ23" i="17"/>
  <c r="AO23" i="17"/>
  <c r="AM23" i="17"/>
  <c r="AK23" i="17"/>
  <c r="AI23" i="17"/>
  <c r="AG23" i="17"/>
  <c r="AE23" i="17"/>
  <c r="AC23" i="17"/>
  <c r="AA23" i="17"/>
  <c r="Z23" i="17"/>
  <c r="Y23" i="17"/>
  <c r="X23" i="17"/>
  <c r="W23" i="17"/>
  <c r="U23" i="17"/>
  <c r="BG21" i="17"/>
  <c r="BE21" i="17"/>
  <c r="BC21" i="17"/>
  <c r="BA21" i="17"/>
  <c r="AY21" i="17"/>
  <c r="AW21" i="17"/>
  <c r="AU21" i="17"/>
  <c r="AS21" i="17"/>
  <c r="AQ21" i="17"/>
  <c r="AO21" i="17"/>
  <c r="AM21" i="17"/>
  <c r="AK21" i="17"/>
  <c r="AI21" i="17"/>
  <c r="AG21" i="17"/>
  <c r="AE21" i="17"/>
  <c r="AC21" i="17"/>
  <c r="AA21" i="17"/>
  <c r="Z21" i="17"/>
  <c r="Y21" i="17"/>
  <c r="X21" i="17"/>
  <c r="W21" i="17"/>
  <c r="U21" i="17"/>
  <c r="Z19" i="17"/>
  <c r="X19" i="17"/>
  <c r="BG17" i="17"/>
  <c r="BE17" i="17"/>
  <c r="BC17" i="17"/>
  <c r="BA17" i="17"/>
  <c r="AY17" i="17"/>
  <c r="AW17" i="17"/>
  <c r="AU17" i="17"/>
  <c r="AS17" i="17"/>
  <c r="AQ17" i="17"/>
  <c r="AO17" i="17"/>
  <c r="AM17" i="17"/>
  <c r="AK17" i="17"/>
  <c r="AI17" i="17"/>
  <c r="AG17" i="17"/>
  <c r="AE17" i="17"/>
  <c r="AC17" i="17"/>
  <c r="AA17" i="17"/>
  <c r="Y17" i="17"/>
  <c r="W17" i="17"/>
  <c r="CH222" i="18"/>
  <c r="CH220" i="18"/>
  <c r="CH215" i="18"/>
  <c r="CI215" i="18" s="1"/>
  <c r="CH213" i="18"/>
  <c r="CI213" i="18" s="1"/>
  <c r="CH208" i="18"/>
  <c r="CH211" i="18" s="1"/>
  <c r="CH206" i="18"/>
  <c r="CI206" i="18" s="1"/>
  <c r="CH201" i="18"/>
  <c r="CH204" i="18" s="1"/>
  <c r="CH199" i="18"/>
  <c r="CH194" i="18"/>
  <c r="CH197" i="18" s="1"/>
  <c r="CH192" i="18"/>
  <c r="CI192" i="18" s="1"/>
  <c r="CH187" i="18"/>
  <c r="CH185" i="18"/>
  <c r="CI220" i="18" l="1"/>
  <c r="CJ220" i="18" s="1"/>
  <c r="CI194" i="18"/>
  <c r="CI197" i="18" s="1"/>
  <c r="CI222" i="18"/>
  <c r="CI225" i="18" s="1"/>
  <c r="CI208" i="18"/>
  <c r="CI211" i="18" s="1"/>
  <c r="CH225" i="18"/>
  <c r="CI218" i="18"/>
  <c r="CJ215" i="18"/>
  <c r="CJ213" i="18"/>
  <c r="CH218" i="18"/>
  <c r="CJ206" i="18"/>
  <c r="CI199" i="18"/>
  <c r="CI201" i="18"/>
  <c r="CJ192" i="18"/>
  <c r="CI187" i="18"/>
  <c r="CH190" i="18"/>
  <c r="CI185" i="18"/>
  <c r="CJ222" i="18" l="1"/>
  <c r="CJ225" i="18" s="1"/>
  <c r="CJ208" i="18"/>
  <c r="CK208" i="18" s="1"/>
  <c r="CJ194" i="18"/>
  <c r="CK220" i="18"/>
  <c r="CJ218" i="18"/>
  <c r="CK215" i="18"/>
  <c r="CK213" i="18"/>
  <c r="CK206" i="18"/>
  <c r="CI204" i="18"/>
  <c r="CJ201" i="18"/>
  <c r="CJ199" i="18"/>
  <c r="CK192" i="18"/>
  <c r="CJ185" i="18"/>
  <c r="CJ187" i="18"/>
  <c r="CI190" i="18"/>
  <c r="AN20" i="23"/>
  <c r="AL20" i="23"/>
  <c r="AJ20" i="23"/>
  <c r="AP19" i="19" s="1"/>
  <c r="AH20" i="23"/>
  <c r="AD20" i="23"/>
  <c r="AB20" i="23"/>
  <c r="Z20" i="23"/>
  <c r="X20" i="23"/>
  <c r="T20" i="23"/>
  <c r="Z19" i="19" s="1"/>
  <c r="R20" i="23"/>
  <c r="P20" i="23"/>
  <c r="N20" i="23"/>
  <c r="AK15" i="19"/>
  <c r="AA15" i="19"/>
  <c r="K84" i="17"/>
  <c r="M84" i="17" s="1"/>
  <c r="O84" i="17" s="1"/>
  <c r="Q84" i="17" s="1"/>
  <c r="S84" i="17" s="1"/>
  <c r="U84" i="17" s="1"/>
  <c r="W84" i="17" s="1"/>
  <c r="Y84" i="17" s="1"/>
  <c r="AA84" i="17" s="1"/>
  <c r="AC84" i="17" s="1"/>
  <c r="AE84" i="17" s="1"/>
  <c r="AG84" i="17" s="1"/>
  <c r="AI84" i="17" s="1"/>
  <c r="AK84" i="17" s="1"/>
  <c r="AM84" i="17" s="1"/>
  <c r="AO84" i="17" s="1"/>
  <c r="AQ84" i="17" s="1"/>
  <c r="AS84" i="17" s="1"/>
  <c r="AU84" i="17" s="1"/>
  <c r="AW84" i="17" s="1"/>
  <c r="K82" i="17"/>
  <c r="M82" i="17" s="1"/>
  <c r="O82" i="17" s="1"/>
  <c r="Q82" i="17" s="1"/>
  <c r="S82" i="17" s="1"/>
  <c r="U82" i="17" s="1"/>
  <c r="W82" i="17" s="1"/>
  <c r="Y82" i="17" s="1"/>
  <c r="AA82" i="17" s="1"/>
  <c r="AC82" i="17" s="1"/>
  <c r="AE82" i="17" s="1"/>
  <c r="AG82" i="17" s="1"/>
  <c r="AI82" i="17" s="1"/>
  <c r="AK82" i="17" s="1"/>
  <c r="AM82" i="17" s="1"/>
  <c r="AO82" i="17" s="1"/>
  <c r="AQ82" i="17" s="1"/>
  <c r="AS82" i="17" s="1"/>
  <c r="AU82" i="17" s="1"/>
  <c r="AW82" i="17" s="1"/>
  <c r="K80" i="17"/>
  <c r="M80" i="17" s="1"/>
  <c r="O80" i="17" s="1"/>
  <c r="Q80" i="17" s="1"/>
  <c r="S80" i="17" s="1"/>
  <c r="U80" i="17" s="1"/>
  <c r="W80" i="17" s="1"/>
  <c r="Y80" i="17" s="1"/>
  <c r="AA80" i="17" s="1"/>
  <c r="AC80" i="17" s="1"/>
  <c r="AE80" i="17" s="1"/>
  <c r="AG80" i="17" s="1"/>
  <c r="AI80" i="17" s="1"/>
  <c r="AK80" i="17" s="1"/>
  <c r="AM80" i="17" s="1"/>
  <c r="AO80" i="17" s="1"/>
  <c r="AQ80" i="17" s="1"/>
  <c r="AS80" i="17" s="1"/>
  <c r="AU80" i="17" s="1"/>
  <c r="AW80" i="17" s="1"/>
  <c r="K78" i="17"/>
  <c r="M78" i="17" s="1"/>
  <c r="O78" i="17" s="1"/>
  <c r="Q78" i="17" s="1"/>
  <c r="S78" i="17" s="1"/>
  <c r="U78" i="17" s="1"/>
  <c r="W78" i="17" s="1"/>
  <c r="Y78" i="17" s="1"/>
  <c r="AA78" i="17" s="1"/>
  <c r="AC78" i="17" s="1"/>
  <c r="AE78" i="17" s="1"/>
  <c r="AG78" i="17" s="1"/>
  <c r="AI78" i="17" s="1"/>
  <c r="AK78" i="17" s="1"/>
  <c r="AM78" i="17" s="1"/>
  <c r="AO78" i="17" s="1"/>
  <c r="AQ78" i="17" s="1"/>
  <c r="AS78" i="17" s="1"/>
  <c r="AU78" i="17" s="1"/>
  <c r="AW78" i="17" s="1"/>
  <c r="K76" i="17"/>
  <c r="M76" i="17" s="1"/>
  <c r="O76" i="17" s="1"/>
  <c r="Q76" i="17" s="1"/>
  <c r="S76" i="17" s="1"/>
  <c r="U76" i="17" s="1"/>
  <c r="W76" i="17" s="1"/>
  <c r="Y76" i="17" s="1"/>
  <c r="AA76" i="17" s="1"/>
  <c r="AC76" i="17" s="1"/>
  <c r="AE76" i="17" s="1"/>
  <c r="AG76" i="17" s="1"/>
  <c r="AI76" i="17" s="1"/>
  <c r="AK76" i="17" s="1"/>
  <c r="AM76" i="17" s="1"/>
  <c r="AO76" i="17" s="1"/>
  <c r="AQ76" i="17" s="1"/>
  <c r="AS76" i="17" s="1"/>
  <c r="AU76" i="17" s="1"/>
  <c r="AW76" i="17" s="1"/>
  <c r="K74" i="17"/>
  <c r="M74" i="17" s="1"/>
  <c r="O74" i="17" s="1"/>
  <c r="Q74" i="17" s="1"/>
  <c r="S74" i="17" s="1"/>
  <c r="U74" i="17" s="1"/>
  <c r="W74" i="17" s="1"/>
  <c r="Y74" i="17" s="1"/>
  <c r="AA74" i="17" s="1"/>
  <c r="AC74" i="17" s="1"/>
  <c r="AE74" i="17" s="1"/>
  <c r="AG74" i="17" s="1"/>
  <c r="AI74" i="17" s="1"/>
  <c r="AK74" i="17" s="1"/>
  <c r="AM74" i="17" s="1"/>
  <c r="AO74" i="17" s="1"/>
  <c r="AQ74" i="17" s="1"/>
  <c r="AS74" i="17" s="1"/>
  <c r="AU74" i="17" s="1"/>
  <c r="AW74" i="17" s="1"/>
  <c r="K72" i="17"/>
  <c r="M72" i="17" s="1"/>
  <c r="O72" i="17" s="1"/>
  <c r="Q72" i="17" s="1"/>
  <c r="S72" i="17" s="1"/>
  <c r="U72" i="17" s="1"/>
  <c r="W72" i="17" s="1"/>
  <c r="Y72" i="17" s="1"/>
  <c r="AA72" i="17" s="1"/>
  <c r="AC72" i="17" s="1"/>
  <c r="AE72" i="17" s="1"/>
  <c r="AG72" i="17" s="1"/>
  <c r="AI72" i="17" s="1"/>
  <c r="AK72" i="17" s="1"/>
  <c r="AM72" i="17" s="1"/>
  <c r="AO72" i="17" s="1"/>
  <c r="AQ72" i="17" s="1"/>
  <c r="AS72" i="17" s="1"/>
  <c r="AU72" i="17" s="1"/>
  <c r="AW72" i="17" s="1"/>
  <c r="K70" i="17"/>
  <c r="M70" i="17" s="1"/>
  <c r="O70" i="17" s="1"/>
  <c r="Q70" i="17" s="1"/>
  <c r="S70" i="17" s="1"/>
  <c r="U70" i="17" s="1"/>
  <c r="W70" i="17" s="1"/>
  <c r="Y70" i="17" s="1"/>
  <c r="AA70" i="17" s="1"/>
  <c r="AC70" i="17" s="1"/>
  <c r="AE70" i="17" s="1"/>
  <c r="AG70" i="17" s="1"/>
  <c r="AI70" i="17" s="1"/>
  <c r="AK70" i="17" s="1"/>
  <c r="AM70" i="17" s="1"/>
  <c r="AO70" i="17" s="1"/>
  <c r="AQ70" i="17" s="1"/>
  <c r="AS70" i="17" s="1"/>
  <c r="AU70" i="17" s="1"/>
  <c r="AW70" i="17" s="1"/>
  <c r="K68" i="17"/>
  <c r="M68" i="17" s="1"/>
  <c r="O68" i="17" s="1"/>
  <c r="Q68" i="17" s="1"/>
  <c r="S68" i="17" s="1"/>
  <c r="U68" i="17" s="1"/>
  <c r="W68" i="17" s="1"/>
  <c r="Y68" i="17" s="1"/>
  <c r="AA68" i="17" s="1"/>
  <c r="AC68" i="17" s="1"/>
  <c r="AE68" i="17" s="1"/>
  <c r="AG68" i="17" s="1"/>
  <c r="AI68" i="17" s="1"/>
  <c r="AK68" i="17" s="1"/>
  <c r="AM68" i="17" s="1"/>
  <c r="AO68" i="17" s="1"/>
  <c r="AQ68" i="17" s="1"/>
  <c r="AS68" i="17" s="1"/>
  <c r="AU68" i="17" s="1"/>
  <c r="AW68" i="17" s="1"/>
  <c r="K66" i="17"/>
  <c r="M66" i="17" s="1"/>
  <c r="O66" i="17" s="1"/>
  <c r="Q66" i="17" s="1"/>
  <c r="S66" i="17" s="1"/>
  <c r="U66" i="17" s="1"/>
  <c r="W66" i="17" s="1"/>
  <c r="Y66" i="17" s="1"/>
  <c r="AA66" i="17" s="1"/>
  <c r="AC66" i="17" s="1"/>
  <c r="AE66" i="17" s="1"/>
  <c r="AG66" i="17" s="1"/>
  <c r="AI66" i="17" s="1"/>
  <c r="AK66" i="17" s="1"/>
  <c r="AM66" i="17" s="1"/>
  <c r="AO66" i="17" s="1"/>
  <c r="AQ66" i="17" s="1"/>
  <c r="AS66" i="17" s="1"/>
  <c r="AU66" i="17" s="1"/>
  <c r="AW66" i="17" s="1"/>
  <c r="K64" i="17"/>
  <c r="M64" i="17" s="1"/>
  <c r="O64" i="17" s="1"/>
  <c r="Q64" i="17" s="1"/>
  <c r="S64" i="17" s="1"/>
  <c r="U64" i="17" s="1"/>
  <c r="W64" i="17" s="1"/>
  <c r="Y64" i="17" s="1"/>
  <c r="AA64" i="17" s="1"/>
  <c r="AC64" i="17" s="1"/>
  <c r="AE64" i="17" s="1"/>
  <c r="AG64" i="17" s="1"/>
  <c r="AI64" i="17" s="1"/>
  <c r="AK64" i="17" s="1"/>
  <c r="AM64" i="17" s="1"/>
  <c r="AO64" i="17" s="1"/>
  <c r="AQ64" i="17" s="1"/>
  <c r="AS64" i="17" s="1"/>
  <c r="AU64" i="17" s="1"/>
  <c r="AW64" i="17" s="1"/>
  <c r="K62" i="17"/>
  <c r="M62" i="17" s="1"/>
  <c r="O62" i="17" s="1"/>
  <c r="Q62" i="17" s="1"/>
  <c r="S62" i="17" s="1"/>
  <c r="U62" i="17" s="1"/>
  <c r="W62" i="17" s="1"/>
  <c r="Y62" i="17" s="1"/>
  <c r="AA62" i="17" s="1"/>
  <c r="AC62" i="17" s="1"/>
  <c r="AE62" i="17" s="1"/>
  <c r="AG62" i="17" s="1"/>
  <c r="AI62" i="17" s="1"/>
  <c r="AK62" i="17" s="1"/>
  <c r="AM62" i="17" s="1"/>
  <c r="AO62" i="17" s="1"/>
  <c r="AQ62" i="17" s="1"/>
  <c r="AS62" i="17" s="1"/>
  <c r="AU62" i="17" s="1"/>
  <c r="AW62" i="17" s="1"/>
  <c r="K60" i="17"/>
  <c r="M60" i="17" s="1"/>
  <c r="O60" i="17" s="1"/>
  <c r="Q60" i="17" s="1"/>
  <c r="S60" i="17" s="1"/>
  <c r="U60" i="17" s="1"/>
  <c r="W60" i="17" s="1"/>
  <c r="Y60" i="17" s="1"/>
  <c r="AA60" i="17" s="1"/>
  <c r="AC60" i="17" s="1"/>
  <c r="AE60" i="17" s="1"/>
  <c r="AG60" i="17" s="1"/>
  <c r="AI60" i="17" s="1"/>
  <c r="AK60" i="17" s="1"/>
  <c r="AM60" i="17" s="1"/>
  <c r="AO60" i="17" s="1"/>
  <c r="AQ60" i="17" s="1"/>
  <c r="AS60" i="17" s="1"/>
  <c r="AU60" i="17" s="1"/>
  <c r="AW60" i="17" s="1"/>
  <c r="K58" i="17"/>
  <c r="M58" i="17" s="1"/>
  <c r="O58" i="17" s="1"/>
  <c r="Q58" i="17" s="1"/>
  <c r="S58" i="17" s="1"/>
  <c r="U58" i="17" s="1"/>
  <c r="W58" i="17" s="1"/>
  <c r="Y58" i="17" s="1"/>
  <c r="AA58" i="17" s="1"/>
  <c r="AC58" i="17" s="1"/>
  <c r="AE58" i="17" s="1"/>
  <c r="AG58" i="17" s="1"/>
  <c r="AI58" i="17" s="1"/>
  <c r="AK58" i="17" s="1"/>
  <c r="AM58" i="17" s="1"/>
  <c r="AO58" i="17" s="1"/>
  <c r="AQ58" i="17" s="1"/>
  <c r="AS58" i="17" s="1"/>
  <c r="AU58" i="17" s="1"/>
  <c r="AW58" i="17" s="1"/>
  <c r="K56" i="17"/>
  <c r="M56" i="17" s="1"/>
  <c r="O56" i="17" s="1"/>
  <c r="Q56" i="17" s="1"/>
  <c r="S56" i="17" s="1"/>
  <c r="U56" i="17" s="1"/>
  <c r="W56" i="17" s="1"/>
  <c r="Y56" i="17" s="1"/>
  <c r="AA56" i="17" s="1"/>
  <c r="AC56" i="17" s="1"/>
  <c r="AE56" i="17" s="1"/>
  <c r="AG56" i="17" s="1"/>
  <c r="AI56" i="17" s="1"/>
  <c r="AK56" i="17" s="1"/>
  <c r="AM56" i="17" s="1"/>
  <c r="AO56" i="17" s="1"/>
  <c r="AQ56" i="17" s="1"/>
  <c r="AS56" i="17" s="1"/>
  <c r="AU56" i="17" s="1"/>
  <c r="AW56" i="17" s="1"/>
  <c r="K54" i="17"/>
  <c r="M54" i="17" s="1"/>
  <c r="O54" i="17" s="1"/>
  <c r="Q54" i="17" s="1"/>
  <c r="S54" i="17" s="1"/>
  <c r="U54" i="17" s="1"/>
  <c r="W54" i="17" s="1"/>
  <c r="Y54" i="17" s="1"/>
  <c r="AA54" i="17" s="1"/>
  <c r="AC54" i="17" s="1"/>
  <c r="AE54" i="17" s="1"/>
  <c r="AG54" i="17" s="1"/>
  <c r="AI54" i="17" s="1"/>
  <c r="AK54" i="17" s="1"/>
  <c r="AM54" i="17" s="1"/>
  <c r="AO54" i="17" s="1"/>
  <c r="AQ54" i="17" s="1"/>
  <c r="AS54" i="17" s="1"/>
  <c r="AU54" i="17" s="1"/>
  <c r="AW54" i="17" s="1"/>
  <c r="K52" i="17"/>
  <c r="M52" i="17" s="1"/>
  <c r="O52" i="17" s="1"/>
  <c r="Q52" i="17" s="1"/>
  <c r="S52" i="17" s="1"/>
  <c r="U52" i="17" s="1"/>
  <c r="W52" i="17" s="1"/>
  <c r="Y52" i="17" s="1"/>
  <c r="AA52" i="17" s="1"/>
  <c r="AC52" i="17" s="1"/>
  <c r="AE52" i="17" s="1"/>
  <c r="AG52" i="17" s="1"/>
  <c r="AI52" i="17" s="1"/>
  <c r="AK52" i="17" s="1"/>
  <c r="AM52" i="17" s="1"/>
  <c r="AO52" i="17" s="1"/>
  <c r="AQ52" i="17" s="1"/>
  <c r="AS52" i="17" s="1"/>
  <c r="AU52" i="17" s="1"/>
  <c r="AW52" i="17" s="1"/>
  <c r="K50" i="17"/>
  <c r="M50" i="17" s="1"/>
  <c r="O50" i="17" s="1"/>
  <c r="Q50" i="17" s="1"/>
  <c r="S50" i="17" s="1"/>
  <c r="U50" i="17" s="1"/>
  <c r="W50" i="17" s="1"/>
  <c r="Y50" i="17" s="1"/>
  <c r="AA50" i="17" s="1"/>
  <c r="AC50" i="17" s="1"/>
  <c r="AE50" i="17" s="1"/>
  <c r="AG50" i="17" s="1"/>
  <c r="AI50" i="17" s="1"/>
  <c r="AK50" i="17" s="1"/>
  <c r="AM50" i="17" s="1"/>
  <c r="AO50" i="17" s="1"/>
  <c r="AQ50" i="17" s="1"/>
  <c r="AS50" i="17" s="1"/>
  <c r="AU50" i="17" s="1"/>
  <c r="AW50" i="17" s="1"/>
  <c r="K48" i="17"/>
  <c r="M48" i="17" s="1"/>
  <c r="O48" i="17" s="1"/>
  <c r="Q48" i="17" s="1"/>
  <c r="S48" i="17" s="1"/>
  <c r="U48" i="17" s="1"/>
  <c r="W48" i="17" s="1"/>
  <c r="Y48" i="17" s="1"/>
  <c r="AA48" i="17" s="1"/>
  <c r="AC48" i="17" s="1"/>
  <c r="AE48" i="17" s="1"/>
  <c r="AG48" i="17" s="1"/>
  <c r="AI48" i="17" s="1"/>
  <c r="AK48" i="17" s="1"/>
  <c r="AM48" i="17" s="1"/>
  <c r="AO48" i="17" s="1"/>
  <c r="AQ48" i="17" s="1"/>
  <c r="AS48" i="17" s="1"/>
  <c r="AU48" i="17" s="1"/>
  <c r="AW48" i="17" s="1"/>
  <c r="K46" i="17"/>
  <c r="M46" i="17" s="1"/>
  <c r="O46" i="17" s="1"/>
  <c r="Q46" i="17" s="1"/>
  <c r="S46" i="17" s="1"/>
  <c r="U46" i="17" s="1"/>
  <c r="W46" i="17" s="1"/>
  <c r="Y46" i="17" s="1"/>
  <c r="AA46" i="17" s="1"/>
  <c r="AC46" i="17" s="1"/>
  <c r="AE46" i="17" s="1"/>
  <c r="AG46" i="17" s="1"/>
  <c r="AI46" i="17" s="1"/>
  <c r="AK46" i="17" s="1"/>
  <c r="AM46" i="17" s="1"/>
  <c r="AO46" i="17" s="1"/>
  <c r="AQ46" i="17" s="1"/>
  <c r="AS46" i="17" s="1"/>
  <c r="AU46" i="17" s="1"/>
  <c r="AW46" i="17" s="1"/>
  <c r="K44" i="17"/>
  <c r="M44" i="17" s="1"/>
  <c r="O44" i="17" s="1"/>
  <c r="Q44" i="17" s="1"/>
  <c r="S44" i="17" s="1"/>
  <c r="U44" i="17" s="1"/>
  <c r="W44" i="17" s="1"/>
  <c r="Y44" i="17" s="1"/>
  <c r="AA44" i="17" s="1"/>
  <c r="AC44" i="17" s="1"/>
  <c r="AE44" i="17" s="1"/>
  <c r="AG44" i="17" s="1"/>
  <c r="AI44" i="17" s="1"/>
  <c r="AK44" i="17" s="1"/>
  <c r="AM44" i="17" s="1"/>
  <c r="AO44" i="17" s="1"/>
  <c r="AQ44" i="17" s="1"/>
  <c r="AS44" i="17" s="1"/>
  <c r="AU44" i="17" s="1"/>
  <c r="AW44" i="17" s="1"/>
  <c r="K42" i="17"/>
  <c r="M42" i="17" s="1"/>
  <c r="O42" i="17" s="1"/>
  <c r="Q42" i="17" s="1"/>
  <c r="S42" i="17" s="1"/>
  <c r="U42" i="17" s="1"/>
  <c r="W42" i="17" s="1"/>
  <c r="Y42" i="17" s="1"/>
  <c r="AA42" i="17" s="1"/>
  <c r="AC42" i="17" s="1"/>
  <c r="AE42" i="17" s="1"/>
  <c r="AG42" i="17" s="1"/>
  <c r="AI42" i="17" s="1"/>
  <c r="AK42" i="17" s="1"/>
  <c r="AM42" i="17" s="1"/>
  <c r="AO42" i="17" s="1"/>
  <c r="AQ42" i="17" s="1"/>
  <c r="AS42" i="17" s="1"/>
  <c r="AU42" i="17" s="1"/>
  <c r="AW42" i="17" s="1"/>
  <c r="K40" i="17"/>
  <c r="M40" i="17" s="1"/>
  <c r="O40" i="17" s="1"/>
  <c r="Q40" i="17" s="1"/>
  <c r="S40" i="17" s="1"/>
  <c r="U40" i="17" s="1"/>
  <c r="W40" i="17" s="1"/>
  <c r="Y40" i="17" s="1"/>
  <c r="AA40" i="17" s="1"/>
  <c r="AC40" i="17" s="1"/>
  <c r="AE40" i="17" s="1"/>
  <c r="AG40" i="17" s="1"/>
  <c r="AI40" i="17" s="1"/>
  <c r="AK40" i="17" s="1"/>
  <c r="AM40" i="17" s="1"/>
  <c r="AO40" i="17" s="1"/>
  <c r="AQ40" i="17" s="1"/>
  <c r="AS40" i="17" s="1"/>
  <c r="AU40" i="17" s="1"/>
  <c r="AW40" i="17" s="1"/>
  <c r="K38" i="17"/>
  <c r="M38" i="17" s="1"/>
  <c r="O38" i="17" s="1"/>
  <c r="Q38" i="17" s="1"/>
  <c r="S38" i="17" s="1"/>
  <c r="U38" i="17" s="1"/>
  <c r="W38" i="17" s="1"/>
  <c r="Y38" i="17" s="1"/>
  <c r="AA38" i="17" s="1"/>
  <c r="AC38" i="17" s="1"/>
  <c r="AE38" i="17" s="1"/>
  <c r="AG38" i="17" s="1"/>
  <c r="AI38" i="17" s="1"/>
  <c r="AK38" i="17" s="1"/>
  <c r="AM38" i="17" s="1"/>
  <c r="AO38" i="17" s="1"/>
  <c r="AQ38" i="17" s="1"/>
  <c r="AS38" i="17" s="1"/>
  <c r="AU38" i="17" s="1"/>
  <c r="AW38" i="17" s="1"/>
  <c r="K36" i="17"/>
  <c r="CH384" i="18"/>
  <c r="CH377" i="18"/>
  <c r="CH370" i="18"/>
  <c r="CH363" i="18"/>
  <c r="CH355" i="18"/>
  <c r="CH348" i="18"/>
  <c r="CH341" i="18"/>
  <c r="CH334" i="18"/>
  <c r="CH327" i="18"/>
  <c r="CH320" i="18"/>
  <c r="CH313" i="18"/>
  <c r="CH306" i="18"/>
  <c r="CH299" i="18"/>
  <c r="CH250" i="18"/>
  <c r="CH163" i="18"/>
  <c r="CH156" i="18"/>
  <c r="CH149" i="18"/>
  <c r="CH142" i="18"/>
  <c r="CH135" i="18"/>
  <c r="CH128" i="18"/>
  <c r="CH121" i="18"/>
  <c r="CH57" i="18"/>
  <c r="CH50" i="18"/>
  <c r="CH43" i="18"/>
  <c r="M36" i="17" l="1"/>
  <c r="O36" i="17" s="1"/>
  <c r="Q36" i="17" s="1"/>
  <c r="S36" i="17" s="1"/>
  <c r="U36" i="17" s="1"/>
  <c r="W36" i="17" s="1"/>
  <c r="Y36" i="17" s="1"/>
  <c r="AA36" i="17" s="1"/>
  <c r="AC36" i="17" s="1"/>
  <c r="AE36" i="17" s="1"/>
  <c r="AG36" i="17" s="1"/>
  <c r="AI36" i="17" s="1"/>
  <c r="AK36" i="17" s="1"/>
  <c r="AM36" i="17" s="1"/>
  <c r="AO36" i="17" s="1"/>
  <c r="AQ36" i="17" s="1"/>
  <c r="AS36" i="17" s="1"/>
  <c r="AU36" i="17" s="1"/>
  <c r="AW36" i="17" s="1"/>
  <c r="CK222" i="18"/>
  <c r="CL222" i="18" s="1"/>
  <c r="CK194" i="18"/>
  <c r="CL194" i="18" s="1"/>
  <c r="CJ197" i="18"/>
  <c r="CJ211" i="18"/>
  <c r="CL220" i="18"/>
  <c r="CL213" i="18"/>
  <c r="CK218" i="18"/>
  <c r="CL215" i="18"/>
  <c r="CL206" i="18"/>
  <c r="CK211" i="18"/>
  <c r="CL208" i="18"/>
  <c r="CK199" i="18"/>
  <c r="CJ204" i="18"/>
  <c r="CK201" i="18"/>
  <c r="CL192" i="18"/>
  <c r="CK187" i="18"/>
  <c r="CJ190" i="18"/>
  <c r="CK185" i="18"/>
  <c r="CK225" i="18" l="1"/>
  <c r="CK197" i="18"/>
  <c r="CM220" i="18"/>
  <c r="CM222" i="18"/>
  <c r="CL225" i="18"/>
  <c r="CM215" i="18"/>
  <c r="CL218" i="18"/>
  <c r="CM213" i="18"/>
  <c r="CM206" i="18"/>
  <c r="CM208" i="18"/>
  <c r="CL211" i="18"/>
  <c r="CK204" i="18"/>
  <c r="CL201" i="18"/>
  <c r="CL199" i="18"/>
  <c r="CM194" i="18"/>
  <c r="CL197" i="18"/>
  <c r="CM192" i="18"/>
  <c r="CL185" i="18"/>
  <c r="CK190" i="18"/>
  <c r="CL187" i="18"/>
  <c r="CN222" i="18" l="1"/>
  <c r="CM225" i="18"/>
  <c r="CN220" i="18"/>
  <c r="CN213" i="18"/>
  <c r="CN215" i="18"/>
  <c r="CM218" i="18"/>
  <c r="CN208" i="18"/>
  <c r="CM211" i="18"/>
  <c r="CN206" i="18"/>
  <c r="CM199" i="18"/>
  <c r="CM201" i="18"/>
  <c r="CL204" i="18"/>
  <c r="CN192" i="18"/>
  <c r="CN194" i="18"/>
  <c r="CM197" i="18"/>
  <c r="CM187" i="18"/>
  <c r="CL190" i="18"/>
  <c r="CM185" i="18"/>
  <c r="CO220" i="18" l="1"/>
  <c r="CO222" i="18"/>
  <c r="CN225" i="18"/>
  <c r="CO213" i="18"/>
  <c r="CO215" i="18"/>
  <c r="CN218" i="18"/>
  <c r="CO206" i="18"/>
  <c r="CO208" i="18"/>
  <c r="CN211" i="18"/>
  <c r="CN201" i="18"/>
  <c r="CM204" i="18"/>
  <c r="CN199" i="18"/>
  <c r="CO194" i="18"/>
  <c r="CN197" i="18"/>
  <c r="CO192" i="18"/>
  <c r="CN185" i="18"/>
  <c r="CN187" i="18"/>
  <c r="CM190" i="18"/>
  <c r="CO225" i="18" l="1"/>
  <c r="CP222" i="18"/>
  <c r="CP220" i="18"/>
  <c r="CP213" i="18"/>
  <c r="CP215" i="18"/>
  <c r="CO218" i="18"/>
  <c r="CO211" i="18"/>
  <c r="CP208" i="18"/>
  <c r="CP206" i="18"/>
  <c r="CO201" i="18"/>
  <c r="CN204" i="18"/>
  <c r="CO199" i="18"/>
  <c r="CP192" i="18"/>
  <c r="CO197" i="18"/>
  <c r="CP194" i="18"/>
  <c r="CO187" i="18"/>
  <c r="CN190" i="18"/>
  <c r="CO185" i="18"/>
  <c r="CQ220" i="18" l="1"/>
  <c r="CP225" i="18"/>
  <c r="CQ222" i="18"/>
  <c r="CQ215" i="18"/>
  <c r="CP218" i="18"/>
  <c r="CQ213" i="18"/>
  <c r="CQ206" i="18"/>
  <c r="CP211" i="18"/>
  <c r="CQ208" i="18"/>
  <c r="CP199" i="18"/>
  <c r="CO204" i="18"/>
  <c r="CP201" i="18"/>
  <c r="CP197" i="18"/>
  <c r="CQ194" i="18"/>
  <c r="CQ192" i="18"/>
  <c r="CP185" i="18"/>
  <c r="CP187" i="18"/>
  <c r="CO190" i="18"/>
  <c r="CQ225" i="18" l="1"/>
  <c r="CR222" i="18"/>
  <c r="CR220" i="18"/>
  <c r="CR213" i="18"/>
  <c r="CQ218" i="18"/>
  <c r="CR215" i="18"/>
  <c r="CQ211" i="18"/>
  <c r="CR208" i="18"/>
  <c r="CR206" i="18"/>
  <c r="CP204" i="18"/>
  <c r="CQ201" i="18"/>
  <c r="CQ199" i="18"/>
  <c r="CR192" i="18"/>
  <c r="CQ197" i="18"/>
  <c r="CR194" i="18"/>
  <c r="CQ187" i="18"/>
  <c r="CP190" i="18"/>
  <c r="CQ185" i="18"/>
  <c r="CS220" i="18" l="1"/>
  <c r="CR225" i="18"/>
  <c r="CS222" i="18"/>
  <c r="CR218" i="18"/>
  <c r="CS215" i="18"/>
  <c r="CS213" i="18"/>
  <c r="CS206" i="18"/>
  <c r="CR211" i="18"/>
  <c r="CS208" i="18"/>
  <c r="CR199" i="18"/>
  <c r="CQ204" i="18"/>
  <c r="CR201" i="18"/>
  <c r="CR197" i="18"/>
  <c r="CS194" i="18"/>
  <c r="CS192" i="18"/>
  <c r="CR185" i="18"/>
  <c r="CQ190" i="18"/>
  <c r="CR187" i="18"/>
  <c r="CS225" i="18" l="1"/>
  <c r="CT222" i="18"/>
  <c r="CT220" i="18"/>
  <c r="CT213" i="18"/>
  <c r="CS218" i="18"/>
  <c r="CT215" i="18"/>
  <c r="CS211" i="18"/>
  <c r="CT208" i="18"/>
  <c r="CT206" i="18"/>
  <c r="CR204" i="18"/>
  <c r="CS201" i="18"/>
  <c r="CS199" i="18"/>
  <c r="CT192" i="18"/>
  <c r="CS197" i="18"/>
  <c r="CT194" i="18"/>
  <c r="CR190" i="18"/>
  <c r="CS187" i="18"/>
  <c r="CS185" i="18"/>
  <c r="CU220" i="18" l="1"/>
  <c r="CU222" i="18"/>
  <c r="CT225" i="18"/>
  <c r="CT218" i="18"/>
  <c r="CU215" i="18"/>
  <c r="CU213" i="18"/>
  <c r="CU206" i="18"/>
  <c r="CU208" i="18"/>
  <c r="CT211" i="18"/>
  <c r="CT199" i="18"/>
  <c r="CS204" i="18"/>
  <c r="CT201" i="18"/>
  <c r="CU194" i="18"/>
  <c r="CT197" i="18"/>
  <c r="CU192" i="18"/>
  <c r="CT185" i="18"/>
  <c r="CS190" i="18"/>
  <c r="CT187" i="18"/>
  <c r="CV222" i="18" l="1"/>
  <c r="CU225" i="18"/>
  <c r="CV220" i="18"/>
  <c r="CV213" i="18"/>
  <c r="CV215" i="18"/>
  <c r="CU218" i="18"/>
  <c r="CV208" i="18"/>
  <c r="CU211" i="18"/>
  <c r="CV206" i="18"/>
  <c r="CU201" i="18"/>
  <c r="CT204" i="18"/>
  <c r="CU199" i="18"/>
  <c r="CV192" i="18"/>
  <c r="CV194" i="18"/>
  <c r="CU197" i="18"/>
  <c r="CU187" i="18"/>
  <c r="CT190" i="18"/>
  <c r="CU185" i="18"/>
  <c r="CW220" i="18" l="1"/>
  <c r="CW222" i="18"/>
  <c r="CV225" i="18"/>
  <c r="CW215" i="18"/>
  <c r="CV218" i="18"/>
  <c r="CW213" i="18"/>
  <c r="CW206" i="18"/>
  <c r="CW208" i="18"/>
  <c r="CV211" i="18"/>
  <c r="CV199" i="18"/>
  <c r="CV201" i="18"/>
  <c r="CU204" i="18"/>
  <c r="CW194" i="18"/>
  <c r="CV197" i="18"/>
  <c r="CW192" i="18"/>
  <c r="CV185" i="18"/>
  <c r="CU190" i="18"/>
  <c r="CV187" i="18"/>
  <c r="CW225" i="18" l="1"/>
  <c r="CX222" i="18"/>
  <c r="CX220" i="18"/>
  <c r="CX213" i="18"/>
  <c r="CX215" i="18"/>
  <c r="CW218" i="18"/>
  <c r="CW211" i="18"/>
  <c r="CX208" i="18"/>
  <c r="CX206" i="18"/>
  <c r="CW201" i="18"/>
  <c r="CV204" i="18"/>
  <c r="CW199" i="18"/>
  <c r="CX192" i="18"/>
  <c r="CW197" i="18"/>
  <c r="CX194" i="18"/>
  <c r="CW187" i="18"/>
  <c r="CV190" i="18"/>
  <c r="CW185" i="18"/>
  <c r="CY220" i="18" l="1"/>
  <c r="CX225" i="18"/>
  <c r="CY222" i="18"/>
  <c r="CX218" i="18"/>
  <c r="CY215" i="18"/>
  <c r="CY213" i="18"/>
  <c r="CY206" i="18"/>
  <c r="CX211" i="18"/>
  <c r="CY208" i="18"/>
  <c r="CX199" i="18"/>
  <c r="CW204" i="18"/>
  <c r="CX201" i="18"/>
  <c r="CY194" i="18"/>
  <c r="CX197" i="18"/>
  <c r="CY192" i="18"/>
  <c r="CX185" i="18"/>
  <c r="CW190" i="18"/>
  <c r="CX187" i="18"/>
  <c r="CY225" i="18" l="1"/>
  <c r="CZ222" i="18"/>
  <c r="CZ220" i="18"/>
  <c r="CZ213" i="18"/>
  <c r="CY218" i="18"/>
  <c r="CZ215" i="18"/>
  <c r="CY211" i="18"/>
  <c r="CZ208" i="18"/>
  <c r="CZ206" i="18"/>
  <c r="CX204" i="18"/>
  <c r="CY201" i="18"/>
  <c r="CY199" i="18"/>
  <c r="CZ192" i="18"/>
  <c r="CY197" i="18"/>
  <c r="CZ194" i="18"/>
  <c r="CY187" i="18"/>
  <c r="CX190" i="18"/>
  <c r="CY185" i="18"/>
  <c r="DA220" i="18" l="1"/>
  <c r="CZ225" i="18"/>
  <c r="DA222" i="18"/>
  <c r="CZ218" i="18"/>
  <c r="DA215" i="18"/>
  <c r="DA213" i="18"/>
  <c r="DA206" i="18"/>
  <c r="CZ211" i="18"/>
  <c r="DA208" i="18"/>
  <c r="CZ199" i="18"/>
  <c r="CY204" i="18"/>
  <c r="CZ201" i="18"/>
  <c r="CZ197" i="18"/>
  <c r="DA194" i="18"/>
  <c r="DA192" i="18"/>
  <c r="CZ185" i="18"/>
  <c r="CZ187" i="18"/>
  <c r="CY190" i="18"/>
  <c r="DA225" i="18" l="1"/>
  <c r="DA218" i="18"/>
  <c r="DA211" i="18"/>
  <c r="CZ204" i="18"/>
  <c r="DA201" i="18"/>
  <c r="DA199" i="18"/>
  <c r="DA197" i="18"/>
  <c r="CZ190" i="18"/>
  <c r="DA187" i="18"/>
  <c r="DA185" i="18"/>
  <c r="DA204" i="18" l="1"/>
  <c r="DA190" i="18"/>
  <c r="U77" i="19" l="1"/>
  <c r="W77" i="19" s="1"/>
  <c r="Y77" i="19" s="1"/>
  <c r="AA77" i="19" s="1"/>
  <c r="S77" i="19"/>
  <c r="F77" i="19"/>
  <c r="D77" i="19"/>
  <c r="D106" i="19" s="1"/>
  <c r="C80" i="19"/>
  <c r="C82" i="19"/>
  <c r="C84" i="19"/>
  <c r="C86" i="19"/>
  <c r="C88" i="19"/>
  <c r="C78" i="19"/>
  <c r="AF74" i="19"/>
  <c r="AE62" i="19"/>
  <c r="AG62" i="19" s="1"/>
  <c r="AI62" i="19" s="1"/>
  <c r="AK62" i="19" s="1"/>
  <c r="AC62" i="19"/>
  <c r="U62" i="19"/>
  <c r="W62" i="19" s="1"/>
  <c r="Y62" i="19" s="1"/>
  <c r="AA62" i="19" s="1"/>
  <c r="S62" i="19"/>
  <c r="C65" i="19"/>
  <c r="C67" i="19"/>
  <c r="C69" i="19"/>
  <c r="C71" i="19"/>
  <c r="C73" i="19"/>
  <c r="C63" i="19"/>
  <c r="F62" i="19"/>
  <c r="H62" i="19" s="1"/>
  <c r="J62" i="19" s="1"/>
  <c r="L62" i="19" s="1"/>
  <c r="D62" i="19"/>
  <c r="F39" i="19"/>
  <c r="H39" i="19" s="1"/>
  <c r="J39" i="19" s="1"/>
  <c r="L39" i="19" s="1"/>
  <c r="U41" i="19"/>
  <c r="W41" i="19" s="1"/>
  <c r="Y41" i="19" s="1"/>
  <c r="AA41" i="19" s="1"/>
  <c r="S41" i="19"/>
  <c r="F23" i="19"/>
  <c r="H23" i="19" s="1"/>
  <c r="J23" i="19" s="1"/>
  <c r="L23" i="19" s="1"/>
  <c r="Q23" i="19" s="1"/>
  <c r="S23" i="19" s="1"/>
  <c r="U23" i="19" s="1"/>
  <c r="W23" i="19" s="1"/>
  <c r="Y23" i="19" s="1"/>
  <c r="AA23" i="19" s="1"/>
  <c r="AC23" i="19" s="1"/>
  <c r="AE23" i="19" s="1"/>
  <c r="AG23" i="19" s="1"/>
  <c r="AI23" i="19" s="1"/>
  <c r="AK23" i="19" s="1"/>
  <c r="AM23" i="19" s="1"/>
  <c r="AO23" i="19" s="1"/>
  <c r="AQ23" i="19" s="1"/>
  <c r="AS23" i="19" s="1"/>
  <c r="D23" i="19"/>
  <c r="X16" i="18"/>
  <c r="F10" i="19"/>
  <c r="H10" i="19" s="1"/>
  <c r="J10" i="19" s="1"/>
  <c r="L10" i="19" s="1"/>
  <c r="Q10" i="19" s="1"/>
  <c r="S10" i="19" s="1"/>
  <c r="U10" i="19" s="1"/>
  <c r="W10" i="19" s="1"/>
  <c r="Y10" i="19" s="1"/>
  <c r="AA10" i="19" s="1"/>
  <c r="AC10" i="19" s="1"/>
  <c r="AE10" i="19" s="1"/>
  <c r="AG10" i="19" s="1"/>
  <c r="AI10" i="19" s="1"/>
  <c r="AK10" i="19" s="1"/>
  <c r="AM10" i="19" s="1"/>
  <c r="AO10" i="19" s="1"/>
  <c r="AQ10" i="19" s="1"/>
  <c r="AS10" i="19" s="1"/>
  <c r="D20" i="23"/>
  <c r="F20" i="23"/>
  <c r="H20" i="23"/>
  <c r="J20" i="23"/>
  <c r="F26" i="23"/>
  <c r="D26" i="23"/>
  <c r="E6" i="23"/>
  <c r="G6" i="23" s="1"/>
  <c r="I6" i="23" s="1"/>
  <c r="K6" i="23" s="1"/>
  <c r="M6" i="23" s="1"/>
  <c r="O6" i="23" s="1"/>
  <c r="Q6" i="23" s="1"/>
  <c r="S6" i="23" s="1"/>
  <c r="U6" i="23" s="1"/>
  <c r="W6" i="23" s="1"/>
  <c r="Y6" i="23" s="1"/>
  <c r="AA6" i="23" s="1"/>
  <c r="AC6" i="23" s="1"/>
  <c r="AE6" i="23" s="1"/>
  <c r="AG6" i="23" s="1"/>
  <c r="AI6" i="23" s="1"/>
  <c r="AK6" i="23" s="1"/>
  <c r="AM6" i="23" s="1"/>
  <c r="AO6" i="23" s="1"/>
  <c r="G5" i="17"/>
  <c r="I5" i="17" s="1"/>
  <c r="K5" i="17" s="1"/>
  <c r="M5" i="17" s="1"/>
  <c r="O5" i="17" s="1"/>
  <c r="O33" i="17"/>
  <c r="Q33" i="17" s="1"/>
  <c r="S33" i="17" s="1"/>
  <c r="X17" i="17"/>
  <c r="Z17" i="17"/>
  <c r="W16" i="17"/>
  <c r="Y16" i="17" s="1"/>
  <c r="AA16" i="17" s="1"/>
  <c r="K16" i="17"/>
  <c r="M16" i="17" s="1"/>
  <c r="O16" i="17" s="1"/>
  <c r="Q16" i="17" s="1"/>
  <c r="U17" i="17"/>
  <c r="X51" i="16"/>
  <c r="X52" i="16"/>
  <c r="Z52" i="16"/>
  <c r="X53" i="16"/>
  <c r="X54" i="16"/>
  <c r="Z54" i="16"/>
  <c r="X55" i="16"/>
  <c r="X56" i="16"/>
  <c r="Z56" i="16"/>
  <c r="X57" i="16"/>
  <c r="Z58" i="16"/>
  <c r="X59" i="16"/>
  <c r="Z60" i="16"/>
  <c r="X61" i="16"/>
  <c r="U61" i="16"/>
  <c r="C55" i="16"/>
  <c r="C57" i="16"/>
  <c r="C59" i="16"/>
  <c r="C61" i="16"/>
  <c r="C53" i="16"/>
  <c r="C51" i="16"/>
  <c r="P51" i="16"/>
  <c r="P52" i="16"/>
  <c r="R52" i="16"/>
  <c r="P53" i="16"/>
  <c r="P54" i="16"/>
  <c r="R54" i="16"/>
  <c r="P55" i="16"/>
  <c r="P56" i="16"/>
  <c r="R56" i="16"/>
  <c r="P57" i="16"/>
  <c r="P59" i="16"/>
  <c r="P61" i="16"/>
  <c r="M61" i="16"/>
  <c r="N44" i="16"/>
  <c r="P33" i="16"/>
  <c r="R33" i="16" s="1"/>
  <c r="P35" i="16"/>
  <c r="R35" i="16" s="1"/>
  <c r="K80" i="19" s="1"/>
  <c r="Z80" i="19" s="1"/>
  <c r="P37" i="16"/>
  <c r="R37" i="16" s="1"/>
  <c r="K82" i="19" s="1"/>
  <c r="Z82" i="19" s="1"/>
  <c r="P39" i="16"/>
  <c r="R39" i="16" s="1"/>
  <c r="K84" i="19" s="1"/>
  <c r="Z84" i="19" s="1"/>
  <c r="P41" i="16"/>
  <c r="R41" i="16" s="1"/>
  <c r="K86" i="19" s="1"/>
  <c r="Z86" i="19" s="1"/>
  <c r="P43" i="16"/>
  <c r="K88" i="19" s="1"/>
  <c r="Z88" i="19" s="1"/>
  <c r="M43" i="16"/>
  <c r="O61" i="16" s="1"/>
  <c r="M41" i="16"/>
  <c r="M39" i="16"/>
  <c r="M37" i="16"/>
  <c r="O37" i="16" s="1"/>
  <c r="Q37" i="16" s="1"/>
  <c r="S37" i="16" s="1"/>
  <c r="M35" i="16"/>
  <c r="O35" i="16" s="1"/>
  <c r="M33" i="16"/>
  <c r="O33" i="16" s="1"/>
  <c r="Q33" i="16" s="1"/>
  <c r="H32" i="16"/>
  <c r="J32" i="16"/>
  <c r="AD52" i="16"/>
  <c r="AD53" i="16"/>
  <c r="AD54" i="16"/>
  <c r="AD55" i="16"/>
  <c r="AD56" i="16"/>
  <c r="AD57" i="16"/>
  <c r="AD59" i="16"/>
  <c r="AD61" i="16"/>
  <c r="AD51" i="16"/>
  <c r="N62" i="16"/>
  <c r="T62" i="16"/>
  <c r="V62" i="16"/>
  <c r="AB62" i="16"/>
  <c r="V50" i="16"/>
  <c r="X50" i="16"/>
  <c r="Z50" i="16"/>
  <c r="N50" i="16"/>
  <c r="P50" i="16"/>
  <c r="P32" i="16" s="1"/>
  <c r="AD50" i="16"/>
  <c r="AF50" i="16"/>
  <c r="AH50" i="16"/>
  <c r="C43" i="16"/>
  <c r="C41" i="16"/>
  <c r="C39" i="16"/>
  <c r="C37" i="16"/>
  <c r="C35" i="16"/>
  <c r="C33" i="16"/>
  <c r="E50" i="16"/>
  <c r="G50" i="16" s="1"/>
  <c r="I50" i="16" s="1"/>
  <c r="K50" i="16" s="1"/>
  <c r="AI50" i="16" s="1"/>
  <c r="H77" i="19" l="1"/>
  <c r="F106" i="19"/>
  <c r="D33" i="29"/>
  <c r="O41" i="16"/>
  <c r="Q41" i="16" s="1"/>
  <c r="AH54" i="16"/>
  <c r="AC16" i="17"/>
  <c r="U33" i="17"/>
  <c r="W33" i="17" s="1"/>
  <c r="Y33" i="17" s="1"/>
  <c r="AA33" i="17" s="1"/>
  <c r="AC33" i="17" s="1"/>
  <c r="Q5" i="17"/>
  <c r="S5" i="17" s="1"/>
  <c r="U5" i="17" s="1"/>
  <c r="W5" i="17" s="1"/>
  <c r="Y5" i="17" s="1"/>
  <c r="Z59" i="16"/>
  <c r="X78" i="19"/>
  <c r="F88" i="19"/>
  <c r="U88" i="19" s="1"/>
  <c r="X88" i="19"/>
  <c r="X86" i="19"/>
  <c r="X84" i="19"/>
  <c r="X82" i="19"/>
  <c r="AA16" i="18"/>
  <c r="X80" i="19"/>
  <c r="Z53" i="16"/>
  <c r="Z61" i="16"/>
  <c r="Z55" i="16"/>
  <c r="W61" i="16"/>
  <c r="Z57" i="16"/>
  <c r="Z51" i="16"/>
  <c r="AH56" i="16"/>
  <c r="Q35" i="16"/>
  <c r="O39" i="16"/>
  <c r="R59" i="16"/>
  <c r="R53" i="16"/>
  <c r="O43" i="16"/>
  <c r="R61" i="16"/>
  <c r="R55" i="16"/>
  <c r="M44" i="16"/>
  <c r="R57" i="16"/>
  <c r="R51" i="16"/>
  <c r="S33" i="16"/>
  <c r="D31" i="29" s="1"/>
  <c r="R44" i="16"/>
  <c r="Z46" i="19" s="1"/>
  <c r="P44" i="16"/>
  <c r="X46" i="19" s="1"/>
  <c r="I32" i="16"/>
  <c r="G32" i="16"/>
  <c r="K32" i="16"/>
  <c r="E32" i="16"/>
  <c r="AF55" i="16"/>
  <c r="X67" i="19" s="1"/>
  <c r="AF54" i="16"/>
  <c r="AF57" i="16"/>
  <c r="X69" i="19" s="1"/>
  <c r="AF56" i="16"/>
  <c r="AF61" i="16"/>
  <c r="X73" i="19" s="1"/>
  <c r="AF52" i="16"/>
  <c r="AF53" i="16"/>
  <c r="X65" i="19" s="1"/>
  <c r="AF51" i="16"/>
  <c r="X63" i="19" s="1"/>
  <c r="AF59" i="16"/>
  <c r="X71" i="19" s="1"/>
  <c r="AD62" i="16"/>
  <c r="X62" i="16"/>
  <c r="P62" i="16"/>
  <c r="AG50" i="16"/>
  <c r="Q50" i="16"/>
  <c r="Q32" i="16" s="1"/>
  <c r="AE50" i="16"/>
  <c r="U50" i="16"/>
  <c r="O50" i="16"/>
  <c r="O32" i="16" s="1"/>
  <c r="M50" i="16"/>
  <c r="M32" i="16" s="1"/>
  <c r="AA50" i="16"/>
  <c r="W50" i="16"/>
  <c r="AC50" i="16"/>
  <c r="S50" i="16"/>
  <c r="S32" i="16" s="1"/>
  <c r="Y50" i="16"/>
  <c r="O383" i="18"/>
  <c r="O370" i="18"/>
  <c r="O371" i="18"/>
  <c r="O372" i="18"/>
  <c r="O373" i="18"/>
  <c r="O374" i="18"/>
  <c r="O375" i="18"/>
  <c r="O376" i="18"/>
  <c r="O369" i="18"/>
  <c r="O362" i="18"/>
  <c r="O354" i="18"/>
  <c r="O250" i="18"/>
  <c r="O251" i="18"/>
  <c r="O252" i="18"/>
  <c r="O253" i="18"/>
  <c r="O254" i="18"/>
  <c r="O255" i="18"/>
  <c r="O256" i="18"/>
  <c r="CH257" i="18" s="1"/>
  <c r="CH258" i="18" s="1"/>
  <c r="CI257" i="18" s="1"/>
  <c r="CI258" i="18" s="1"/>
  <c r="CJ257" i="18" s="1"/>
  <c r="CJ258" i="18" s="1"/>
  <c r="CK257" i="18" s="1"/>
  <c r="CK258" i="18" s="1"/>
  <c r="CL257" i="18" s="1"/>
  <c r="CL258" i="18" s="1"/>
  <c r="CM257" i="18" s="1"/>
  <c r="CM258" i="18" s="1"/>
  <c r="CN257" i="18" s="1"/>
  <c r="CN258" i="18" s="1"/>
  <c r="CO257" i="18" s="1"/>
  <c r="CO258" i="18" s="1"/>
  <c r="CP257" i="18" s="1"/>
  <c r="CP258" i="18" s="1"/>
  <c r="CQ257" i="18" s="1"/>
  <c r="CQ258" i="18" s="1"/>
  <c r="CR257" i="18" s="1"/>
  <c r="CR258" i="18" s="1"/>
  <c r="CS257" i="18" s="1"/>
  <c r="CS258" i="18" s="1"/>
  <c r="CT257" i="18" s="1"/>
  <c r="CT258" i="18" s="1"/>
  <c r="CU257" i="18" s="1"/>
  <c r="CU258" i="18" s="1"/>
  <c r="CV257" i="18" s="1"/>
  <c r="CV258" i="18" s="1"/>
  <c r="CW257" i="18" s="1"/>
  <c r="CW258" i="18" s="1"/>
  <c r="CX257" i="18" s="1"/>
  <c r="CX258" i="18" s="1"/>
  <c r="CY257" i="18" s="1"/>
  <c r="CY258" i="18" s="1"/>
  <c r="CZ257" i="18" s="1"/>
  <c r="CZ258" i="18" s="1"/>
  <c r="DA257" i="18" s="1"/>
  <c r="DA258" i="18" s="1"/>
  <c r="O257" i="18"/>
  <c r="O258" i="18"/>
  <c r="O259" i="18"/>
  <c r="O260" i="18"/>
  <c r="O261" i="18"/>
  <c r="O262" i="18"/>
  <c r="O263" i="18"/>
  <c r="CH264" i="18" s="1"/>
  <c r="CH265" i="18" s="1"/>
  <c r="CI264" i="18" s="1"/>
  <c r="CI265" i="18" s="1"/>
  <c r="CJ264" i="18" s="1"/>
  <c r="CJ265" i="18" s="1"/>
  <c r="CK264" i="18" s="1"/>
  <c r="CK265" i="18" s="1"/>
  <c r="CL264" i="18" s="1"/>
  <c r="CL265" i="18" s="1"/>
  <c r="CM264" i="18" s="1"/>
  <c r="CM265" i="18" s="1"/>
  <c r="CN264" i="18" s="1"/>
  <c r="CN265" i="18" s="1"/>
  <c r="CO264" i="18" s="1"/>
  <c r="CO265" i="18" s="1"/>
  <c r="CP264" i="18" s="1"/>
  <c r="CP265" i="18" s="1"/>
  <c r="CQ264" i="18" s="1"/>
  <c r="CQ265" i="18" s="1"/>
  <c r="CR264" i="18" s="1"/>
  <c r="CR265" i="18" s="1"/>
  <c r="CS264" i="18" s="1"/>
  <c r="CS265" i="18" s="1"/>
  <c r="CT264" i="18" s="1"/>
  <c r="CT265" i="18" s="1"/>
  <c r="CU264" i="18" s="1"/>
  <c r="CU265" i="18" s="1"/>
  <c r="CV264" i="18" s="1"/>
  <c r="CV265" i="18" s="1"/>
  <c r="CW264" i="18" s="1"/>
  <c r="CW265" i="18" s="1"/>
  <c r="CX264" i="18" s="1"/>
  <c r="CX265" i="18" s="1"/>
  <c r="CY264" i="18" s="1"/>
  <c r="CY265" i="18" s="1"/>
  <c r="CZ264" i="18" s="1"/>
  <c r="CZ265" i="18" s="1"/>
  <c r="DA264" i="18" s="1"/>
  <c r="DA265" i="18" s="1"/>
  <c r="O264" i="18"/>
  <c r="O265" i="18"/>
  <c r="O266" i="18"/>
  <c r="O267" i="18"/>
  <c r="O268" i="18"/>
  <c r="O269" i="18"/>
  <c r="O270" i="18"/>
  <c r="CH271" i="18" s="1"/>
  <c r="CH272" i="18" s="1"/>
  <c r="CI271" i="18" s="1"/>
  <c r="CI272" i="18" s="1"/>
  <c r="CJ271" i="18" s="1"/>
  <c r="CJ272" i="18" s="1"/>
  <c r="CK271" i="18" s="1"/>
  <c r="CK272" i="18" s="1"/>
  <c r="CL271" i="18" s="1"/>
  <c r="CL272" i="18" s="1"/>
  <c r="CM271" i="18" s="1"/>
  <c r="CM272" i="18" s="1"/>
  <c r="CN271" i="18" s="1"/>
  <c r="CN272" i="18" s="1"/>
  <c r="CO271" i="18" s="1"/>
  <c r="CO272" i="18" s="1"/>
  <c r="CP271" i="18" s="1"/>
  <c r="CP272" i="18" s="1"/>
  <c r="CQ271" i="18" s="1"/>
  <c r="CQ272" i="18" s="1"/>
  <c r="CR271" i="18" s="1"/>
  <c r="CR272" i="18" s="1"/>
  <c r="CS271" i="18" s="1"/>
  <c r="CS272" i="18" s="1"/>
  <c r="CT271" i="18" s="1"/>
  <c r="CT272" i="18" s="1"/>
  <c r="CU271" i="18" s="1"/>
  <c r="CU272" i="18" s="1"/>
  <c r="CV271" i="18" s="1"/>
  <c r="CV272" i="18" s="1"/>
  <c r="CW271" i="18" s="1"/>
  <c r="CW272" i="18" s="1"/>
  <c r="CX271" i="18" s="1"/>
  <c r="CX272" i="18" s="1"/>
  <c r="CY271" i="18" s="1"/>
  <c r="CY272" i="18" s="1"/>
  <c r="CZ271" i="18" s="1"/>
  <c r="CZ272" i="18" s="1"/>
  <c r="DA271" i="18" s="1"/>
  <c r="DA272" i="18" s="1"/>
  <c r="O271" i="18"/>
  <c r="O272" i="18"/>
  <c r="O273" i="18"/>
  <c r="O274" i="18"/>
  <c r="O275" i="18"/>
  <c r="O276" i="18"/>
  <c r="O277" i="18"/>
  <c r="CH278" i="18" s="1"/>
  <c r="CH279" i="18" s="1"/>
  <c r="CI278" i="18" s="1"/>
  <c r="CI279" i="18" s="1"/>
  <c r="CJ278" i="18" s="1"/>
  <c r="CJ279" i="18" s="1"/>
  <c r="CK278" i="18" s="1"/>
  <c r="CK279" i="18" s="1"/>
  <c r="CL278" i="18" s="1"/>
  <c r="CL279" i="18" s="1"/>
  <c r="CM278" i="18" s="1"/>
  <c r="CM279" i="18" s="1"/>
  <c r="CN278" i="18" s="1"/>
  <c r="CN279" i="18" s="1"/>
  <c r="CO278" i="18" s="1"/>
  <c r="CO279" i="18" s="1"/>
  <c r="CP278" i="18" s="1"/>
  <c r="CP279" i="18" s="1"/>
  <c r="CQ278" i="18" s="1"/>
  <c r="CQ279" i="18" s="1"/>
  <c r="CR278" i="18" s="1"/>
  <c r="CR279" i="18" s="1"/>
  <c r="CS278" i="18" s="1"/>
  <c r="CS279" i="18" s="1"/>
  <c r="CT278" i="18" s="1"/>
  <c r="CT279" i="18" s="1"/>
  <c r="CU278" i="18" s="1"/>
  <c r="CU279" i="18" s="1"/>
  <c r="CV278" i="18" s="1"/>
  <c r="CV279" i="18" s="1"/>
  <c r="CW278" i="18" s="1"/>
  <c r="CW279" i="18" s="1"/>
  <c r="CX278" i="18" s="1"/>
  <c r="CX279" i="18" s="1"/>
  <c r="CY278" i="18" s="1"/>
  <c r="CY279" i="18" s="1"/>
  <c r="CZ278" i="18" s="1"/>
  <c r="CZ279" i="18" s="1"/>
  <c r="DA278" i="18" s="1"/>
  <c r="DA279" i="18" s="1"/>
  <c r="O278" i="18"/>
  <c r="O279" i="18"/>
  <c r="O280" i="18"/>
  <c r="O281" i="18"/>
  <c r="O282" i="18"/>
  <c r="O283" i="18"/>
  <c r="O284" i="18"/>
  <c r="CH285" i="18" s="1"/>
  <c r="CH286" i="18" s="1"/>
  <c r="CI285" i="18" s="1"/>
  <c r="CI286" i="18" s="1"/>
  <c r="CJ285" i="18" s="1"/>
  <c r="CJ286" i="18" s="1"/>
  <c r="CK285" i="18" s="1"/>
  <c r="CK286" i="18" s="1"/>
  <c r="CL285" i="18" s="1"/>
  <c r="CL286" i="18" s="1"/>
  <c r="CM285" i="18" s="1"/>
  <c r="CM286" i="18" s="1"/>
  <c r="CN285" i="18" s="1"/>
  <c r="CN286" i="18" s="1"/>
  <c r="CO285" i="18" s="1"/>
  <c r="CO286" i="18" s="1"/>
  <c r="CP285" i="18" s="1"/>
  <c r="CP286" i="18" s="1"/>
  <c r="CQ285" i="18" s="1"/>
  <c r="CQ286" i="18" s="1"/>
  <c r="CR285" i="18" s="1"/>
  <c r="CR286" i="18" s="1"/>
  <c r="CS285" i="18" s="1"/>
  <c r="CS286" i="18" s="1"/>
  <c r="CT285" i="18" s="1"/>
  <c r="CT286" i="18" s="1"/>
  <c r="CU285" i="18" s="1"/>
  <c r="CU286" i="18" s="1"/>
  <c r="CV285" i="18" s="1"/>
  <c r="CV286" i="18" s="1"/>
  <c r="CW285" i="18" s="1"/>
  <c r="CW286" i="18" s="1"/>
  <c r="CX285" i="18" s="1"/>
  <c r="CX286" i="18" s="1"/>
  <c r="CY285" i="18" s="1"/>
  <c r="CY286" i="18" s="1"/>
  <c r="CZ285" i="18" s="1"/>
  <c r="CZ286" i="18" s="1"/>
  <c r="DA285" i="18" s="1"/>
  <c r="DA286" i="18" s="1"/>
  <c r="O285" i="18"/>
  <c r="O286" i="18"/>
  <c r="O287" i="18"/>
  <c r="O288" i="18"/>
  <c r="O289" i="18"/>
  <c r="O290" i="18"/>
  <c r="O291" i="18"/>
  <c r="CH292" i="18" s="1"/>
  <c r="CH293" i="18" s="1"/>
  <c r="CI292" i="18" s="1"/>
  <c r="CI293" i="18" s="1"/>
  <c r="CJ292" i="18" s="1"/>
  <c r="CJ293" i="18" s="1"/>
  <c r="CK292" i="18" s="1"/>
  <c r="CK293" i="18" s="1"/>
  <c r="CL292" i="18" s="1"/>
  <c r="CL293" i="18" s="1"/>
  <c r="CM292" i="18" s="1"/>
  <c r="CM293" i="18" s="1"/>
  <c r="CN292" i="18" s="1"/>
  <c r="CN293" i="18" s="1"/>
  <c r="CO292" i="18" s="1"/>
  <c r="CO293" i="18" s="1"/>
  <c r="CP292" i="18" s="1"/>
  <c r="CP293" i="18" s="1"/>
  <c r="CQ292" i="18" s="1"/>
  <c r="CQ293" i="18" s="1"/>
  <c r="CR292" i="18" s="1"/>
  <c r="CR293" i="18" s="1"/>
  <c r="CS292" i="18" s="1"/>
  <c r="CS293" i="18" s="1"/>
  <c r="CT292" i="18" s="1"/>
  <c r="CT293" i="18" s="1"/>
  <c r="CU292" i="18" s="1"/>
  <c r="CU293" i="18" s="1"/>
  <c r="CV292" i="18" s="1"/>
  <c r="CV293" i="18" s="1"/>
  <c r="CW292" i="18" s="1"/>
  <c r="CW293" i="18" s="1"/>
  <c r="CX292" i="18" s="1"/>
  <c r="CX293" i="18" s="1"/>
  <c r="CY292" i="18" s="1"/>
  <c r="CY293" i="18" s="1"/>
  <c r="CZ292" i="18" s="1"/>
  <c r="CZ293" i="18" s="1"/>
  <c r="DA292" i="18" s="1"/>
  <c r="DA293" i="18" s="1"/>
  <c r="O292" i="18"/>
  <c r="O293" i="18"/>
  <c r="O294" i="18"/>
  <c r="O295" i="18"/>
  <c r="O296" i="18"/>
  <c r="O297" i="18"/>
  <c r="O298" i="18"/>
  <c r="O299" i="18"/>
  <c r="O300" i="18"/>
  <c r="O301" i="18"/>
  <c r="O302" i="18"/>
  <c r="O303" i="18"/>
  <c r="O304" i="18"/>
  <c r="O305" i="18"/>
  <c r="O306" i="18"/>
  <c r="O307" i="18"/>
  <c r="O308" i="18"/>
  <c r="O309" i="18"/>
  <c r="O310" i="18"/>
  <c r="O311" i="18"/>
  <c r="O312" i="18"/>
  <c r="O313" i="18"/>
  <c r="O314" i="18"/>
  <c r="O315" i="18"/>
  <c r="O316" i="18"/>
  <c r="O317" i="18"/>
  <c r="O318" i="18"/>
  <c r="O319" i="18"/>
  <c r="O320" i="18"/>
  <c r="O321" i="18"/>
  <c r="O322" i="18"/>
  <c r="O323" i="18"/>
  <c r="O324" i="18"/>
  <c r="O325" i="18"/>
  <c r="O326" i="18"/>
  <c r="O327" i="18"/>
  <c r="O328" i="18"/>
  <c r="O329" i="18"/>
  <c r="O330" i="18"/>
  <c r="O331" i="18"/>
  <c r="O332" i="18"/>
  <c r="O333" i="18"/>
  <c r="O334" i="18"/>
  <c r="O335" i="18"/>
  <c r="O336" i="18"/>
  <c r="O337" i="18"/>
  <c r="O338" i="18"/>
  <c r="O339" i="18"/>
  <c r="O340" i="18"/>
  <c r="O341" i="18"/>
  <c r="O342" i="18"/>
  <c r="O343" i="18"/>
  <c r="O344" i="18"/>
  <c r="O345" i="18"/>
  <c r="O346" i="18"/>
  <c r="O347" i="18"/>
  <c r="O242" i="18"/>
  <c r="CH243" i="18" s="1"/>
  <c r="CH244" i="18" s="1"/>
  <c r="CI243" i="18" s="1"/>
  <c r="CI244" i="18" s="1"/>
  <c r="CJ243" i="18" s="1"/>
  <c r="CJ244" i="18" s="1"/>
  <c r="CK243" i="18" s="1"/>
  <c r="CK244" i="18" s="1"/>
  <c r="CL243" i="18" s="1"/>
  <c r="CL244" i="18" s="1"/>
  <c r="CM243" i="18" s="1"/>
  <c r="CM244" i="18" s="1"/>
  <c r="CN243" i="18" s="1"/>
  <c r="CN244" i="18" s="1"/>
  <c r="CO243" i="18" s="1"/>
  <c r="CO244" i="18" s="1"/>
  <c r="CP243" i="18" s="1"/>
  <c r="CP244" i="18" s="1"/>
  <c r="CQ243" i="18" s="1"/>
  <c r="CQ244" i="18" s="1"/>
  <c r="CR243" i="18" s="1"/>
  <c r="CR244" i="18" s="1"/>
  <c r="CS243" i="18" s="1"/>
  <c r="CS244" i="18" s="1"/>
  <c r="CT243" i="18" s="1"/>
  <c r="CT244" i="18" s="1"/>
  <c r="CU243" i="18" s="1"/>
  <c r="CU244" i="18" s="1"/>
  <c r="CV243" i="18" s="1"/>
  <c r="CV244" i="18" s="1"/>
  <c r="CW243" i="18" s="1"/>
  <c r="CW244" i="18" s="1"/>
  <c r="CX243" i="18" s="1"/>
  <c r="CX244" i="18" s="1"/>
  <c r="CY243" i="18" s="1"/>
  <c r="CY244" i="18" s="1"/>
  <c r="CZ243" i="18" s="1"/>
  <c r="CZ244" i="18" s="1"/>
  <c r="DA243" i="18" s="1"/>
  <c r="DA244" i="18" s="1"/>
  <c r="O234" i="18"/>
  <c r="CH235" i="18" s="1"/>
  <c r="O227" i="18"/>
  <c r="CH228" i="18" s="1"/>
  <c r="O219" i="18"/>
  <c r="O178" i="18"/>
  <c r="O179" i="18"/>
  <c r="O180" i="18"/>
  <c r="O181" i="18"/>
  <c r="O182" i="18"/>
  <c r="O183" i="18"/>
  <c r="O184" i="18"/>
  <c r="O185" i="18"/>
  <c r="O186" i="18"/>
  <c r="O187" i="18"/>
  <c r="O188" i="18"/>
  <c r="O189" i="18"/>
  <c r="O190" i="18"/>
  <c r="O191" i="18"/>
  <c r="O192" i="18"/>
  <c r="O193" i="18"/>
  <c r="O194" i="18"/>
  <c r="O195" i="18"/>
  <c r="O196" i="18"/>
  <c r="O197" i="18"/>
  <c r="O198" i="18"/>
  <c r="O199" i="18"/>
  <c r="O200" i="18"/>
  <c r="O201" i="18"/>
  <c r="O202" i="18"/>
  <c r="O203" i="18"/>
  <c r="O204" i="18"/>
  <c r="O205" i="18"/>
  <c r="O206" i="18"/>
  <c r="O207" i="18"/>
  <c r="O208" i="18"/>
  <c r="O209" i="18"/>
  <c r="O210" i="18"/>
  <c r="O211" i="18"/>
  <c r="O212" i="18"/>
  <c r="O177" i="18"/>
  <c r="CH178" i="18" s="1"/>
  <c r="CH171" i="18"/>
  <c r="O162" i="18"/>
  <c r="O72" i="18"/>
  <c r="O73" i="18"/>
  <c r="O74" i="18"/>
  <c r="O75" i="18"/>
  <c r="O76" i="18"/>
  <c r="O77" i="18"/>
  <c r="O78" i="18"/>
  <c r="CH79" i="18" s="1"/>
  <c r="CH80" i="18" s="1"/>
  <c r="CI79" i="18" s="1"/>
  <c r="CI80" i="18" s="1"/>
  <c r="CJ79" i="18" s="1"/>
  <c r="CJ80" i="18" s="1"/>
  <c r="CK79" i="18" s="1"/>
  <c r="CK80" i="18" s="1"/>
  <c r="CL79" i="18" s="1"/>
  <c r="CL80" i="18" s="1"/>
  <c r="CM79" i="18" s="1"/>
  <c r="CM80" i="18" s="1"/>
  <c r="CN79" i="18" s="1"/>
  <c r="CN80" i="18" s="1"/>
  <c r="CO79" i="18" s="1"/>
  <c r="CO80" i="18" s="1"/>
  <c r="CP79" i="18" s="1"/>
  <c r="CP80" i="18" s="1"/>
  <c r="CQ79" i="18" s="1"/>
  <c r="CQ80" i="18" s="1"/>
  <c r="CR79" i="18" s="1"/>
  <c r="CR80" i="18" s="1"/>
  <c r="CS79" i="18" s="1"/>
  <c r="CS80" i="18" s="1"/>
  <c r="CT79" i="18" s="1"/>
  <c r="CT80" i="18" s="1"/>
  <c r="CU79" i="18" s="1"/>
  <c r="CU80" i="18" s="1"/>
  <c r="CV79" i="18" s="1"/>
  <c r="CV80" i="18" s="1"/>
  <c r="CW79" i="18" s="1"/>
  <c r="CW80" i="18" s="1"/>
  <c r="CX79" i="18" s="1"/>
  <c r="CX80" i="18" s="1"/>
  <c r="CY79" i="18" s="1"/>
  <c r="CY80" i="18" s="1"/>
  <c r="CZ79" i="18" s="1"/>
  <c r="CZ80" i="18" s="1"/>
  <c r="DA79" i="18" s="1"/>
  <c r="DA80" i="18" s="1"/>
  <c r="O79" i="18"/>
  <c r="O80" i="18"/>
  <c r="O81" i="18"/>
  <c r="O82" i="18"/>
  <c r="O83" i="18"/>
  <c r="O84" i="18"/>
  <c r="O85" i="18"/>
  <c r="CH86" i="18" s="1"/>
  <c r="CH87" i="18" s="1"/>
  <c r="CI86" i="18" s="1"/>
  <c r="CI87" i="18" s="1"/>
  <c r="CJ86" i="18" s="1"/>
  <c r="CJ87" i="18" s="1"/>
  <c r="CK86" i="18" s="1"/>
  <c r="CK87" i="18" s="1"/>
  <c r="CL86" i="18" s="1"/>
  <c r="CL87" i="18" s="1"/>
  <c r="CM86" i="18" s="1"/>
  <c r="O86" i="18"/>
  <c r="O87" i="18"/>
  <c r="O88" i="18"/>
  <c r="O89" i="18"/>
  <c r="O90" i="18"/>
  <c r="O91" i="18"/>
  <c r="CH93" i="18"/>
  <c r="CH94" i="18" s="1"/>
  <c r="CI93" i="18" s="1"/>
  <c r="CI94" i="18" s="1"/>
  <c r="CJ93" i="18" s="1"/>
  <c r="CJ94" i="18" s="1"/>
  <c r="CK93" i="18" s="1"/>
  <c r="CK94" i="18" s="1"/>
  <c r="CL93" i="18" s="1"/>
  <c r="CL94" i="18" s="1"/>
  <c r="CM93" i="18" s="1"/>
  <c r="CM94" i="18" s="1"/>
  <c r="CN93" i="18" s="1"/>
  <c r="CN94" i="18" s="1"/>
  <c r="CO93" i="18" s="1"/>
  <c r="CO94" i="18" s="1"/>
  <c r="CP93" i="18" s="1"/>
  <c r="CP94" i="18" s="1"/>
  <c r="CQ93" i="18" s="1"/>
  <c r="CQ94" i="18" s="1"/>
  <c r="CR93" i="18" s="1"/>
  <c r="O93" i="18"/>
  <c r="O94" i="18"/>
  <c r="O95" i="18"/>
  <c r="O96" i="18"/>
  <c r="O97" i="18"/>
  <c r="O98" i="18"/>
  <c r="O99" i="18"/>
  <c r="CH100" i="18" s="1"/>
  <c r="CH101" i="18" s="1"/>
  <c r="CI100" i="18" s="1"/>
  <c r="O106" i="18"/>
  <c r="CH107" i="18" s="1"/>
  <c r="CH108" i="18" s="1"/>
  <c r="CI107" i="18" s="1"/>
  <c r="CI108" i="18" s="1"/>
  <c r="CJ107" i="18" s="1"/>
  <c r="CJ108" i="18" s="1"/>
  <c r="CK107" i="18" s="1"/>
  <c r="CK108" i="18" s="1"/>
  <c r="CL107" i="18" s="1"/>
  <c r="CL108" i="18" s="1"/>
  <c r="CM107" i="18" s="1"/>
  <c r="CM108" i="18" s="1"/>
  <c r="CN107" i="18" s="1"/>
  <c r="CN108" i="18" s="1"/>
  <c r="CO107" i="18" s="1"/>
  <c r="CO108" i="18" s="1"/>
  <c r="CP107" i="18" s="1"/>
  <c r="CP108" i="18" s="1"/>
  <c r="CQ107" i="18" s="1"/>
  <c r="CQ108" i="18" s="1"/>
  <c r="CR107" i="18" s="1"/>
  <c r="CR108" i="18" s="1"/>
  <c r="CS107" i="18" s="1"/>
  <c r="CS108" i="18" s="1"/>
  <c r="CT107" i="18" s="1"/>
  <c r="CT108" i="18" s="1"/>
  <c r="CU107" i="18" s="1"/>
  <c r="CU108" i="18" s="1"/>
  <c r="CV107" i="18" s="1"/>
  <c r="CV108" i="18" s="1"/>
  <c r="CW107" i="18" s="1"/>
  <c r="CW108" i="18" s="1"/>
  <c r="CX107" i="18" s="1"/>
  <c r="CX108" i="18" s="1"/>
  <c r="CY107" i="18" s="1"/>
  <c r="CY108" i="18" s="1"/>
  <c r="CZ107" i="18" s="1"/>
  <c r="CZ108" i="18" s="1"/>
  <c r="DA107" i="18" s="1"/>
  <c r="DA108" i="18" s="1"/>
  <c r="O107" i="18"/>
  <c r="O108" i="18"/>
  <c r="O109" i="18"/>
  <c r="O110" i="18"/>
  <c r="O111" i="18"/>
  <c r="O112" i="18"/>
  <c r="O113" i="18"/>
  <c r="CH114" i="18" s="1"/>
  <c r="CH115" i="18" s="1"/>
  <c r="CI114" i="18" s="1"/>
  <c r="CI115" i="18" s="1"/>
  <c r="CJ114" i="18" s="1"/>
  <c r="CJ115" i="18" s="1"/>
  <c r="CK114" i="18" s="1"/>
  <c r="CK115" i="18" s="1"/>
  <c r="CL114" i="18" s="1"/>
  <c r="CL115" i="18" s="1"/>
  <c r="CM114" i="18" s="1"/>
  <c r="CM115" i="18" s="1"/>
  <c r="CN114" i="18" s="1"/>
  <c r="CN115" i="18" s="1"/>
  <c r="CO114" i="18" s="1"/>
  <c r="CO115" i="18" s="1"/>
  <c r="CP114" i="18" s="1"/>
  <c r="CP115" i="18" s="1"/>
  <c r="CQ114" i="18" s="1"/>
  <c r="CQ115" i="18" s="1"/>
  <c r="CR114" i="18" s="1"/>
  <c r="O114" i="18"/>
  <c r="O115" i="18"/>
  <c r="O116" i="18"/>
  <c r="O117" i="18"/>
  <c r="O118" i="18"/>
  <c r="O119" i="18"/>
  <c r="O120" i="18"/>
  <c r="O121" i="18"/>
  <c r="O122" i="18"/>
  <c r="O123" i="18"/>
  <c r="O124" i="18"/>
  <c r="O125" i="18"/>
  <c r="O126" i="18"/>
  <c r="O127" i="18"/>
  <c r="O128" i="18"/>
  <c r="O129" i="18"/>
  <c r="O130" i="18"/>
  <c r="O131" i="18"/>
  <c r="O132" i="18"/>
  <c r="O133" i="18"/>
  <c r="O134" i="18"/>
  <c r="O135" i="18"/>
  <c r="O136" i="18"/>
  <c r="O137" i="18"/>
  <c r="O138" i="18"/>
  <c r="O139" i="18"/>
  <c r="O140" i="18"/>
  <c r="O141" i="18"/>
  <c r="O142" i="18"/>
  <c r="O143" i="18"/>
  <c r="O144" i="18"/>
  <c r="O145" i="18"/>
  <c r="O146" i="18"/>
  <c r="O147" i="18"/>
  <c r="O148" i="18"/>
  <c r="O149" i="18"/>
  <c r="O150" i="18"/>
  <c r="O151" i="18"/>
  <c r="O152" i="18"/>
  <c r="O153" i="18"/>
  <c r="O154" i="18"/>
  <c r="O155" i="18"/>
  <c r="O156" i="18"/>
  <c r="O157" i="18"/>
  <c r="O158" i="18"/>
  <c r="O159" i="18"/>
  <c r="O160" i="18"/>
  <c r="O161" i="18"/>
  <c r="O71" i="18"/>
  <c r="CH72" i="18" s="1"/>
  <c r="CH73" i="18" s="1"/>
  <c r="CI72" i="18" s="1"/>
  <c r="CI73" i="18" s="1"/>
  <c r="CJ72" i="18" s="1"/>
  <c r="CJ73" i="18" s="1"/>
  <c r="CK72" i="18" s="1"/>
  <c r="CK73" i="18" s="1"/>
  <c r="CL72" i="18" s="1"/>
  <c r="CL73" i="18" s="1"/>
  <c r="CM72" i="18" s="1"/>
  <c r="CM73" i="18" s="1"/>
  <c r="CN72" i="18" s="1"/>
  <c r="CN73" i="18" s="1"/>
  <c r="CO72" i="18" s="1"/>
  <c r="CO73" i="18" s="1"/>
  <c r="CP72" i="18" s="1"/>
  <c r="CP73" i="18" s="1"/>
  <c r="CQ72" i="18" s="1"/>
  <c r="CQ73" i="18" s="1"/>
  <c r="CR72" i="18" s="1"/>
  <c r="CR73" i="18" s="1"/>
  <c r="CS72" i="18" s="1"/>
  <c r="CS73" i="18" s="1"/>
  <c r="CT72" i="18" s="1"/>
  <c r="CT73" i="18" s="1"/>
  <c r="CU72" i="18" s="1"/>
  <c r="CU73" i="18" s="1"/>
  <c r="CV72" i="18" s="1"/>
  <c r="CV73" i="18" s="1"/>
  <c r="CW72" i="18" s="1"/>
  <c r="CW73" i="18" s="1"/>
  <c r="CX72" i="18" s="1"/>
  <c r="CX73" i="18" s="1"/>
  <c r="CY72" i="18" s="1"/>
  <c r="CY73" i="18" s="1"/>
  <c r="CZ72" i="18" s="1"/>
  <c r="CZ73" i="18" s="1"/>
  <c r="DA72" i="18" s="1"/>
  <c r="DA73" i="18" s="1"/>
  <c r="O64" i="18"/>
  <c r="CH65" i="18" s="1"/>
  <c r="CH66" i="18" s="1"/>
  <c r="CI65" i="18" s="1"/>
  <c r="CI66" i="18" s="1"/>
  <c r="CJ65" i="18" s="1"/>
  <c r="CJ66" i="18" s="1"/>
  <c r="CK65" i="18" s="1"/>
  <c r="CK66" i="18" s="1"/>
  <c r="CL65" i="18" s="1"/>
  <c r="CL66" i="18" s="1"/>
  <c r="CM65" i="18" s="1"/>
  <c r="CM66" i="18" s="1"/>
  <c r="CN65" i="18" s="1"/>
  <c r="CN66" i="18" s="1"/>
  <c r="CO65" i="18" s="1"/>
  <c r="CO66" i="18" s="1"/>
  <c r="CP65" i="18" s="1"/>
  <c r="CP66" i="18" s="1"/>
  <c r="CQ65" i="18" s="1"/>
  <c r="CQ66" i="18" s="1"/>
  <c r="CR65" i="18" s="1"/>
  <c r="CR66" i="18" s="1"/>
  <c r="CS65" i="18" s="1"/>
  <c r="CS66" i="18" s="1"/>
  <c r="CT65" i="18" s="1"/>
  <c r="CT66" i="18" s="1"/>
  <c r="CU65" i="18" s="1"/>
  <c r="CU66" i="18" s="1"/>
  <c r="CV65" i="18" s="1"/>
  <c r="CV66" i="18" s="1"/>
  <c r="CW65" i="18" s="1"/>
  <c r="CW66" i="18" s="1"/>
  <c r="CX65" i="18" s="1"/>
  <c r="CX66" i="18" s="1"/>
  <c r="CY65" i="18" s="1"/>
  <c r="CY66" i="18" s="1"/>
  <c r="CZ65" i="18" s="1"/>
  <c r="CZ66" i="18" s="1"/>
  <c r="DA65" i="18" s="1"/>
  <c r="DA66" i="18" s="1"/>
  <c r="O56" i="18"/>
  <c r="O49" i="18"/>
  <c r="O42" i="18"/>
  <c r="O35" i="18"/>
  <c r="CH36" i="18" s="1"/>
  <c r="CH37" i="18" s="1"/>
  <c r="CI36" i="18" s="1"/>
  <c r="CI37" i="18" s="1"/>
  <c r="CJ36" i="18" s="1"/>
  <c r="CJ37" i="18" s="1"/>
  <c r="CK36" i="18" s="1"/>
  <c r="CK37" i="18" s="1"/>
  <c r="CL36" i="18" s="1"/>
  <c r="CL37" i="18" s="1"/>
  <c r="CM36" i="18" s="1"/>
  <c r="CM37" i="18" s="1"/>
  <c r="CN36" i="18" s="1"/>
  <c r="CN37" i="18" s="1"/>
  <c r="CO36" i="18" s="1"/>
  <c r="CO37" i="18" s="1"/>
  <c r="CP36" i="18" s="1"/>
  <c r="CP37" i="18" s="1"/>
  <c r="CQ36" i="18" s="1"/>
  <c r="CQ37" i="18" s="1"/>
  <c r="CR36" i="18" s="1"/>
  <c r="CR37" i="18" s="1"/>
  <c r="CS36" i="18" s="1"/>
  <c r="CS37" i="18" s="1"/>
  <c r="CT36" i="18" s="1"/>
  <c r="CT37" i="18" s="1"/>
  <c r="CU36" i="18" s="1"/>
  <c r="CU37" i="18" s="1"/>
  <c r="CV36" i="18" s="1"/>
  <c r="CV37" i="18" s="1"/>
  <c r="CW36" i="18" s="1"/>
  <c r="CW37" i="18" s="1"/>
  <c r="CX36" i="18" s="1"/>
  <c r="CX37" i="18" s="1"/>
  <c r="CY36" i="18" s="1"/>
  <c r="CY37" i="18" s="1"/>
  <c r="CZ36" i="18" s="1"/>
  <c r="CZ37" i="18" s="1"/>
  <c r="DA36" i="18" s="1"/>
  <c r="DA37" i="18" s="1"/>
  <c r="O28" i="18"/>
  <c r="CH29" i="18" s="1"/>
  <c r="O21" i="18"/>
  <c r="O363" i="18"/>
  <c r="O364" i="18"/>
  <c r="O365" i="18"/>
  <c r="O366" i="18"/>
  <c r="O367" i="18"/>
  <c r="O368" i="18"/>
  <c r="O377" i="18"/>
  <c r="O378" i="18"/>
  <c r="O379" i="18"/>
  <c r="O380" i="18"/>
  <c r="O381" i="18"/>
  <c r="O382" i="18"/>
  <c r="O243" i="18"/>
  <c r="O244" i="18"/>
  <c r="O245" i="18"/>
  <c r="O246" i="18"/>
  <c r="O247" i="18"/>
  <c r="O248" i="18"/>
  <c r="O348" i="18"/>
  <c r="O349" i="18"/>
  <c r="O350" i="18"/>
  <c r="O351" i="18"/>
  <c r="O352" i="18"/>
  <c r="O353" i="18"/>
  <c r="O228" i="18"/>
  <c r="O229" i="18"/>
  <c r="O230" i="18"/>
  <c r="O231" i="18"/>
  <c r="O232" i="18"/>
  <c r="O233" i="18"/>
  <c r="O171" i="18"/>
  <c r="O172" i="18"/>
  <c r="O173" i="18"/>
  <c r="O174" i="18"/>
  <c r="O175" i="18"/>
  <c r="O176" i="18"/>
  <c r="O213" i="18"/>
  <c r="O214" i="18"/>
  <c r="O215" i="18"/>
  <c r="O216" i="18"/>
  <c r="O217" i="18"/>
  <c r="O218" i="18"/>
  <c r="O65" i="18"/>
  <c r="O66" i="18"/>
  <c r="O67" i="18"/>
  <c r="O68" i="18"/>
  <c r="O69" i="18"/>
  <c r="O70" i="18"/>
  <c r="O22" i="18"/>
  <c r="O23" i="18"/>
  <c r="O24" i="18"/>
  <c r="O25" i="18"/>
  <c r="O26" i="18"/>
  <c r="O27" i="18"/>
  <c r="O29" i="18"/>
  <c r="O30" i="18"/>
  <c r="O31" i="18"/>
  <c r="O32" i="18"/>
  <c r="O33" i="18"/>
  <c r="O34" i="18"/>
  <c r="O36" i="18"/>
  <c r="O37" i="18"/>
  <c r="O38" i="18"/>
  <c r="O39" i="18"/>
  <c r="O40" i="18"/>
  <c r="O41" i="18"/>
  <c r="O43" i="18"/>
  <c r="O44" i="18"/>
  <c r="O45" i="18"/>
  <c r="O46" i="18"/>
  <c r="O47" i="18"/>
  <c r="O48" i="18"/>
  <c r="O50" i="18"/>
  <c r="O51" i="18"/>
  <c r="O52" i="18"/>
  <c r="O53" i="18"/>
  <c r="O54" i="18"/>
  <c r="O55" i="18"/>
  <c r="J77" i="19" l="1"/>
  <c r="H106" i="19"/>
  <c r="CI101" i="18"/>
  <c r="CJ100" i="18" s="1"/>
  <c r="AH59" i="16"/>
  <c r="Z71" i="19" s="1"/>
  <c r="AH55" i="16"/>
  <c r="Z67" i="19" s="1"/>
  <c r="CH157" i="18"/>
  <c r="CI156" i="18" s="1"/>
  <c r="CH300" i="18"/>
  <c r="CI299" i="18" s="1"/>
  <c r="CH150" i="18"/>
  <c r="CI149" i="18" s="1"/>
  <c r="CH349" i="18"/>
  <c r="CI348" i="18" s="1"/>
  <c r="CH307" i="18"/>
  <c r="CI306" i="18" s="1"/>
  <c r="CH356" i="18"/>
  <c r="CI355" i="18" s="1"/>
  <c r="CR115" i="18"/>
  <c r="CS114" i="18" s="1"/>
  <c r="CS115" i="18" s="1"/>
  <c r="CT114" i="18" s="1"/>
  <c r="CT115" i="18" s="1"/>
  <c r="CU114" i="18" s="1"/>
  <c r="CU115" i="18" s="1"/>
  <c r="CV114" i="18" s="1"/>
  <c r="CV115" i="18" s="1"/>
  <c r="CW114" i="18" s="1"/>
  <c r="CW115" i="18" s="1"/>
  <c r="CX114" i="18" s="1"/>
  <c r="CX115" i="18" s="1"/>
  <c r="CY114" i="18" s="1"/>
  <c r="CY115" i="18" s="1"/>
  <c r="CZ114" i="18" s="1"/>
  <c r="CZ115" i="18" s="1"/>
  <c r="DA114" i="18" s="1"/>
  <c r="DA115" i="18" s="1"/>
  <c r="CH314" i="18"/>
  <c r="CI313" i="18" s="1"/>
  <c r="CH364" i="18"/>
  <c r="CI363" i="18" s="1"/>
  <c r="CH58" i="18"/>
  <c r="CI57" i="18" s="1"/>
  <c r="CH30" i="18"/>
  <c r="CI29" i="18" s="1"/>
  <c r="CI30" i="18" s="1"/>
  <c r="CJ29" i="18" s="1"/>
  <c r="CJ30" i="18" s="1"/>
  <c r="CK29" i="18" s="1"/>
  <c r="CK30" i="18" s="1"/>
  <c r="CL29" i="18" s="1"/>
  <c r="CL30" i="18" s="1"/>
  <c r="CM29" i="18" s="1"/>
  <c r="CM30" i="18" s="1"/>
  <c r="CN29" i="18" s="1"/>
  <c r="CN30" i="18" s="1"/>
  <c r="CO29" i="18" s="1"/>
  <c r="CO30" i="18" s="1"/>
  <c r="CP29" i="18" s="1"/>
  <c r="CP30" i="18" s="1"/>
  <c r="CQ29" i="18" s="1"/>
  <c r="CQ30" i="18" s="1"/>
  <c r="CR29" i="18" s="1"/>
  <c r="CR30" i="18" s="1"/>
  <c r="CS29" i="18" s="1"/>
  <c r="CS30" i="18" s="1"/>
  <c r="CT29" i="18" s="1"/>
  <c r="CT30" i="18" s="1"/>
  <c r="CU29" i="18" s="1"/>
  <c r="CU30" i="18" s="1"/>
  <c r="CV29" i="18" s="1"/>
  <c r="CV30" i="18" s="1"/>
  <c r="CW29" i="18" s="1"/>
  <c r="CW30" i="18" s="1"/>
  <c r="CX29" i="18" s="1"/>
  <c r="CX30" i="18" s="1"/>
  <c r="CY29" i="18" s="1"/>
  <c r="CY30" i="18" s="1"/>
  <c r="CZ29" i="18" s="1"/>
  <c r="CZ30" i="18" s="1"/>
  <c r="DA29" i="18" s="1"/>
  <c r="DA30" i="18" s="1"/>
  <c r="CH122" i="18"/>
  <c r="CI121" i="18" s="1"/>
  <c r="CH186" i="18"/>
  <c r="CI186" i="18"/>
  <c r="CJ186" i="18"/>
  <c r="CK186" i="18"/>
  <c r="CL186" i="18"/>
  <c r="CM186" i="18"/>
  <c r="CN186" i="18"/>
  <c r="CO186" i="18"/>
  <c r="CP186" i="18"/>
  <c r="CQ186" i="18"/>
  <c r="CR186" i="18"/>
  <c r="CS186" i="18"/>
  <c r="CT186" i="18"/>
  <c r="CU186" i="18"/>
  <c r="CV186" i="18"/>
  <c r="CW186" i="18"/>
  <c r="CX186" i="18"/>
  <c r="CY186" i="18"/>
  <c r="CZ186" i="18"/>
  <c r="DA186" i="18"/>
  <c r="CH229" i="18"/>
  <c r="CI228" i="18"/>
  <c r="CH321" i="18"/>
  <c r="CI320" i="18" s="1"/>
  <c r="CH371" i="18"/>
  <c r="CI370" i="18" s="1"/>
  <c r="CH385" i="18"/>
  <c r="CI384" i="18" s="1"/>
  <c r="CH129" i="18"/>
  <c r="CI128" i="18" s="1"/>
  <c r="CH164" i="18"/>
  <c r="CI163" i="18" s="1"/>
  <c r="CI235" i="18"/>
  <c r="CH236" i="18"/>
  <c r="CH328" i="18"/>
  <c r="CI327" i="18" s="1"/>
  <c r="CH378" i="18"/>
  <c r="CI377" i="18" s="1"/>
  <c r="CR94" i="18"/>
  <c r="CS93" i="18" s="1"/>
  <c r="CS94" i="18" s="1"/>
  <c r="CT93" i="18" s="1"/>
  <c r="CT94" i="18" s="1"/>
  <c r="CU93" i="18" s="1"/>
  <c r="CU94" i="18" s="1"/>
  <c r="CV93" i="18" s="1"/>
  <c r="CV94" i="18" s="1"/>
  <c r="CW93" i="18" s="1"/>
  <c r="CW94" i="18" s="1"/>
  <c r="CX93" i="18" s="1"/>
  <c r="CX94" i="18" s="1"/>
  <c r="CY93" i="18" s="1"/>
  <c r="CY94" i="18" s="1"/>
  <c r="CZ93" i="18" s="1"/>
  <c r="CZ94" i="18" s="1"/>
  <c r="DA93" i="18" s="1"/>
  <c r="DA94" i="18" s="1"/>
  <c r="CH172" i="18"/>
  <c r="CI171" i="18"/>
  <c r="CH335" i="18"/>
  <c r="CI334" i="18" s="1"/>
  <c r="CH44" i="18"/>
  <c r="CI43" i="18" s="1"/>
  <c r="CI44" i="18" s="1"/>
  <c r="CJ43" i="18" s="1"/>
  <c r="CJ44" i="18" s="1"/>
  <c r="CK43" i="18" s="1"/>
  <c r="CK44" i="18" s="1"/>
  <c r="CL43" i="18" s="1"/>
  <c r="CL44" i="18" s="1"/>
  <c r="CM43" i="18" s="1"/>
  <c r="CM44" i="18" s="1"/>
  <c r="CN43" i="18" s="1"/>
  <c r="CN44" i="18" s="1"/>
  <c r="CO43" i="18" s="1"/>
  <c r="CO44" i="18" s="1"/>
  <c r="CP43" i="18" s="1"/>
  <c r="CP44" i="18" s="1"/>
  <c r="CQ43" i="18" s="1"/>
  <c r="CQ44" i="18" s="1"/>
  <c r="CR43" i="18" s="1"/>
  <c r="CR44" i="18" s="1"/>
  <c r="CS43" i="18" s="1"/>
  <c r="CS44" i="18" s="1"/>
  <c r="CT43" i="18" s="1"/>
  <c r="CT44" i="18" s="1"/>
  <c r="CU43" i="18" s="1"/>
  <c r="CU44" i="18" s="1"/>
  <c r="CV43" i="18" s="1"/>
  <c r="CV44" i="18" s="1"/>
  <c r="CW43" i="18" s="1"/>
  <c r="CW44" i="18" s="1"/>
  <c r="CX43" i="18" s="1"/>
  <c r="CX44" i="18" s="1"/>
  <c r="CY43" i="18" s="1"/>
  <c r="CY44" i="18" s="1"/>
  <c r="CZ43" i="18" s="1"/>
  <c r="CZ44" i="18" s="1"/>
  <c r="DA43" i="18" s="1"/>
  <c r="DA44" i="18" s="1"/>
  <c r="CH136" i="18"/>
  <c r="CI135" i="18" s="1"/>
  <c r="CH51" i="18"/>
  <c r="CI50" i="18" s="1"/>
  <c r="CH143" i="18"/>
  <c r="CI142" i="18" s="1"/>
  <c r="CM87" i="18"/>
  <c r="CN86" i="18" s="1"/>
  <c r="CN87" i="18" s="1"/>
  <c r="CO86" i="18" s="1"/>
  <c r="CO87" i="18" s="1"/>
  <c r="CP86" i="18" s="1"/>
  <c r="CP87" i="18" s="1"/>
  <c r="CQ86" i="18" s="1"/>
  <c r="CQ87" i="18" s="1"/>
  <c r="CR86" i="18" s="1"/>
  <c r="CH179" i="18"/>
  <c r="CI178" i="18"/>
  <c r="CH251" i="18"/>
  <c r="CI250" i="18" s="1"/>
  <c r="CH342" i="18"/>
  <c r="CI341" i="18" s="1"/>
  <c r="CI214" i="18"/>
  <c r="CH214" i="18"/>
  <c r="CJ214" i="18"/>
  <c r="CK214" i="18"/>
  <c r="CL214" i="18"/>
  <c r="CM214" i="18"/>
  <c r="CN214" i="18"/>
  <c r="CO214" i="18"/>
  <c r="CP214" i="18"/>
  <c r="CQ214" i="18"/>
  <c r="CR214" i="18"/>
  <c r="CS214" i="18"/>
  <c r="CT214" i="18"/>
  <c r="CU214" i="18"/>
  <c r="CV214" i="18"/>
  <c r="CW214" i="18"/>
  <c r="CX214" i="18"/>
  <c r="CY214" i="18"/>
  <c r="CZ214" i="18"/>
  <c r="DA214" i="18"/>
  <c r="CH200" i="18"/>
  <c r="CI200" i="18"/>
  <c r="CJ200" i="18"/>
  <c r="CK200" i="18"/>
  <c r="CL200" i="18"/>
  <c r="CM200" i="18"/>
  <c r="CN200" i="18"/>
  <c r="CO200" i="18"/>
  <c r="CP200" i="18"/>
  <c r="CQ200" i="18"/>
  <c r="CR200" i="18"/>
  <c r="CS200" i="18"/>
  <c r="CT200" i="18"/>
  <c r="CU200" i="18"/>
  <c r="CV200" i="18"/>
  <c r="CW200" i="18"/>
  <c r="CX200" i="18"/>
  <c r="CY200" i="18"/>
  <c r="CZ200" i="18"/>
  <c r="DA200" i="18"/>
  <c r="CH221" i="18"/>
  <c r="CI221" i="18"/>
  <c r="CJ221" i="18"/>
  <c r="CK221" i="18"/>
  <c r="CL221" i="18"/>
  <c r="CM221" i="18"/>
  <c r="CN221" i="18"/>
  <c r="CO221" i="18"/>
  <c r="CP221" i="18"/>
  <c r="CQ221" i="18"/>
  <c r="CR221" i="18"/>
  <c r="CS221" i="18"/>
  <c r="CT221" i="18"/>
  <c r="CU221" i="18"/>
  <c r="CV221" i="18"/>
  <c r="CW221" i="18"/>
  <c r="CX221" i="18"/>
  <c r="CY221" i="18"/>
  <c r="CZ221" i="18"/>
  <c r="DA221" i="18"/>
  <c r="CI207" i="18"/>
  <c r="CH207" i="18"/>
  <c r="CJ207" i="18"/>
  <c r="CK207" i="18"/>
  <c r="CL207" i="18"/>
  <c r="CM207" i="18"/>
  <c r="CN207" i="18"/>
  <c r="CO207" i="18"/>
  <c r="CP207" i="18"/>
  <c r="CQ207" i="18"/>
  <c r="CR207" i="18"/>
  <c r="CS207" i="18"/>
  <c r="CT207" i="18"/>
  <c r="CU207" i="18"/>
  <c r="CV207" i="18"/>
  <c r="CW207" i="18"/>
  <c r="CX207" i="18"/>
  <c r="CY207" i="18"/>
  <c r="CZ207" i="18"/>
  <c r="DA207" i="18"/>
  <c r="CH193" i="18"/>
  <c r="CI193" i="18"/>
  <c r="CJ193" i="18"/>
  <c r="CK193" i="18"/>
  <c r="CL193" i="18"/>
  <c r="CM193" i="18"/>
  <c r="CN193" i="18"/>
  <c r="CO193" i="18"/>
  <c r="CP193" i="18"/>
  <c r="CQ193" i="18"/>
  <c r="CR193" i="18"/>
  <c r="CS193" i="18"/>
  <c r="CT193" i="18"/>
  <c r="CU193" i="18"/>
  <c r="CV193" i="18"/>
  <c r="CW193" i="18"/>
  <c r="CX193" i="18"/>
  <c r="CY193" i="18"/>
  <c r="CZ193" i="18"/>
  <c r="DA193" i="18"/>
  <c r="AE16" i="17"/>
  <c r="AA5" i="17"/>
  <c r="AC5" i="17" s="1"/>
  <c r="AE5" i="17" s="1"/>
  <c r="AG5" i="17" s="1"/>
  <c r="AI5" i="17" s="1"/>
  <c r="AE33" i="17"/>
  <c r="AG33" i="17" s="1"/>
  <c r="AI33" i="17" s="1"/>
  <c r="AK33" i="17" s="1"/>
  <c r="AM33" i="17" s="1"/>
  <c r="X89" i="19"/>
  <c r="AH61" i="16"/>
  <c r="Z73" i="19" s="1"/>
  <c r="Y61" i="16"/>
  <c r="H88" i="19"/>
  <c r="W88" i="19" s="1"/>
  <c r="AH51" i="16"/>
  <c r="AH57" i="16"/>
  <c r="Z69" i="19" s="1"/>
  <c r="X74" i="19"/>
  <c r="AD16" i="18"/>
  <c r="Z62" i="16"/>
  <c r="AH53" i="16"/>
  <c r="Z65" i="19" s="1"/>
  <c r="O44" i="16"/>
  <c r="R62" i="16"/>
  <c r="Q39" i="16"/>
  <c r="S35" i="16"/>
  <c r="D32" i="29" s="1"/>
  <c r="Q43" i="16"/>
  <c r="Q61" i="16"/>
  <c r="S41" i="16"/>
  <c r="AF62" i="16"/>
  <c r="L77" i="19" l="1"/>
  <c r="L106" i="19" s="1"/>
  <c r="J106" i="19"/>
  <c r="CJ101" i="18"/>
  <c r="CK100" i="18" s="1"/>
  <c r="Z63" i="19"/>
  <c r="Z74" i="19" s="1"/>
  <c r="K78" i="19"/>
  <c r="Z78" i="19" s="1"/>
  <c r="Z89" i="19" s="1"/>
  <c r="AH62" i="16"/>
  <c r="CR87" i="18"/>
  <c r="CS86" i="18" s="1"/>
  <c r="CS87" i="18" s="1"/>
  <c r="CT86" i="18" s="1"/>
  <c r="CT87" i="18" s="1"/>
  <c r="CU86" i="18" s="1"/>
  <c r="CU87" i="18" s="1"/>
  <c r="CV86" i="18" s="1"/>
  <c r="CV87" i="18" s="1"/>
  <c r="CW86" i="18" s="1"/>
  <c r="CI129" i="18"/>
  <c r="CJ128" i="18" s="1"/>
  <c r="CI385" i="18"/>
  <c r="CJ384" i="18" s="1"/>
  <c r="CI58" i="18"/>
  <c r="CJ57" i="18" s="1"/>
  <c r="CI300" i="18"/>
  <c r="CJ299" i="18" s="1"/>
  <c r="CI378" i="18"/>
  <c r="CJ377" i="18" s="1"/>
  <c r="CJ228" i="18"/>
  <c r="CI229" i="18"/>
  <c r="CI342" i="18"/>
  <c r="CJ341" i="18" s="1"/>
  <c r="CI143" i="18"/>
  <c r="CJ142" i="18" s="1"/>
  <c r="CI335" i="18"/>
  <c r="CJ334" i="18" s="1"/>
  <c r="CI328" i="18"/>
  <c r="CJ327" i="18" s="1"/>
  <c r="CI356" i="18"/>
  <c r="CJ355" i="18" s="1"/>
  <c r="CI150" i="18"/>
  <c r="CJ149" i="18" s="1"/>
  <c r="CI251" i="18"/>
  <c r="CJ250" i="18" s="1"/>
  <c r="CJ171" i="18"/>
  <c r="CI172" i="18"/>
  <c r="CI371" i="18"/>
  <c r="CJ370" i="18" s="1"/>
  <c r="CI364" i="18"/>
  <c r="CJ363" i="18" s="1"/>
  <c r="CI307" i="18"/>
  <c r="CJ306" i="18" s="1"/>
  <c r="CI51" i="18"/>
  <c r="CJ50" i="18" s="1"/>
  <c r="CI236" i="18"/>
  <c r="CJ235" i="18"/>
  <c r="CI179" i="18"/>
  <c r="CJ178" i="18"/>
  <c r="CI164" i="18"/>
  <c r="CJ163" i="18" s="1"/>
  <c r="CI321" i="18"/>
  <c r="CJ320" i="18" s="1"/>
  <c r="CI122" i="18"/>
  <c r="CJ121" i="18" s="1"/>
  <c r="CI314" i="18"/>
  <c r="CJ313" i="18" s="1"/>
  <c r="CI157" i="18"/>
  <c r="CJ156" i="18" s="1"/>
  <c r="CI136" i="18"/>
  <c r="CJ135" i="18" s="1"/>
  <c r="CI349" i="18"/>
  <c r="CJ348" i="18" s="1"/>
  <c r="AG16" i="17"/>
  <c r="AO33" i="17"/>
  <c r="AQ33" i="17" s="1"/>
  <c r="AS33" i="17" s="1"/>
  <c r="AU33" i="17" s="1"/>
  <c r="AW33" i="17" s="1"/>
  <c r="AK5" i="17"/>
  <c r="AM5" i="17" s="1"/>
  <c r="AO5" i="17" s="1"/>
  <c r="AQ5" i="17" s="1"/>
  <c r="AA61" i="16"/>
  <c r="J88" i="19"/>
  <c r="Y88" i="19" s="1"/>
  <c r="AG16" i="18"/>
  <c r="AJ16" i="18" s="1"/>
  <c r="S43" i="16"/>
  <c r="L88" i="19" s="1"/>
  <c r="AA88" i="19" s="1"/>
  <c r="S61" i="16"/>
  <c r="S39" i="16"/>
  <c r="D34" i="29" s="1"/>
  <c r="D35" i="29" s="1"/>
  <c r="Q44" i="16"/>
  <c r="CK101" i="18" l="1"/>
  <c r="CL100" i="18" s="1"/>
  <c r="E34" i="29"/>
  <c r="E31" i="29"/>
  <c r="E33" i="29"/>
  <c r="E32" i="29"/>
  <c r="CJ342" i="18"/>
  <c r="CK341" i="18" s="1"/>
  <c r="CJ356" i="18"/>
  <c r="CK355" i="18" s="1"/>
  <c r="CJ58" i="18"/>
  <c r="CK57" i="18" s="1"/>
  <c r="CJ321" i="18"/>
  <c r="CK320" i="18" s="1"/>
  <c r="CJ371" i="18"/>
  <c r="CK370" i="18" s="1"/>
  <c r="CJ328" i="18"/>
  <c r="CK327" i="18" s="1"/>
  <c r="CK228" i="18"/>
  <c r="CJ229" i="18"/>
  <c r="CJ385" i="18"/>
  <c r="CK384" i="18" s="1"/>
  <c r="CJ136" i="18"/>
  <c r="CK135" i="18" s="1"/>
  <c r="CJ172" i="18"/>
  <c r="CK171" i="18"/>
  <c r="CJ157" i="18"/>
  <c r="CK156" i="18" s="1"/>
  <c r="CJ236" i="18"/>
  <c r="CK235" i="18"/>
  <c r="CJ122" i="18"/>
  <c r="CK121" i="18" s="1"/>
  <c r="CJ164" i="18"/>
  <c r="CK163" i="18" s="1"/>
  <c r="CJ307" i="18"/>
  <c r="CK306" i="18" s="1"/>
  <c r="CJ251" i="18"/>
  <c r="CK250" i="18" s="1"/>
  <c r="CJ335" i="18"/>
  <c r="CK334" i="18" s="1"/>
  <c r="CJ378" i="18"/>
  <c r="CK377" i="18" s="1"/>
  <c r="CJ129" i="18"/>
  <c r="CK128" i="18" s="1"/>
  <c r="CJ349" i="18"/>
  <c r="CK348" i="18" s="1"/>
  <c r="CJ51" i="18"/>
  <c r="CK50" i="18" s="1"/>
  <c r="CJ179" i="18"/>
  <c r="CK178" i="18"/>
  <c r="CJ364" i="18"/>
  <c r="CK363" i="18" s="1"/>
  <c r="CJ314" i="18"/>
  <c r="CK313" i="18" s="1"/>
  <c r="CJ150" i="18"/>
  <c r="CK149" i="18" s="1"/>
  <c r="CJ143" i="18"/>
  <c r="CK142" i="18" s="1"/>
  <c r="CJ300" i="18"/>
  <c r="CK299" i="18" s="1"/>
  <c r="CW87" i="18"/>
  <c r="CX86" i="18" s="1"/>
  <c r="CX87" i="18" s="1"/>
  <c r="CY86" i="18" s="1"/>
  <c r="CY87" i="18" s="1"/>
  <c r="CZ86" i="18" s="1"/>
  <c r="CZ87" i="18" s="1"/>
  <c r="DA86" i="18" s="1"/>
  <c r="DA87" i="18" s="1"/>
  <c r="AM16" i="18"/>
  <c r="AK198" i="18"/>
  <c r="AK191" i="18"/>
  <c r="AK219" i="18"/>
  <c r="AK184" i="18"/>
  <c r="AK212" i="18"/>
  <c r="AK205" i="18"/>
  <c r="AI16" i="17"/>
  <c r="S44" i="16"/>
  <c r="E15" i="29" s="1"/>
  <c r="CL101" i="18" l="1"/>
  <c r="CM100" i="18" s="1"/>
  <c r="E35" i="29"/>
  <c r="CK236" i="18"/>
  <c r="CL235" i="18"/>
  <c r="CK314" i="18"/>
  <c r="CL313" i="18" s="1"/>
  <c r="CK349" i="18"/>
  <c r="CL348" i="18" s="1"/>
  <c r="CK251" i="18"/>
  <c r="CL250" i="18" s="1"/>
  <c r="CK321" i="18"/>
  <c r="CL320" i="18" s="1"/>
  <c r="CK385" i="18"/>
  <c r="CL384" i="18" s="1"/>
  <c r="CK300" i="18"/>
  <c r="CL299" i="18" s="1"/>
  <c r="CK58" i="18"/>
  <c r="CL57" i="18" s="1"/>
  <c r="CK364" i="18"/>
  <c r="CL363" i="18" s="1"/>
  <c r="CK129" i="18"/>
  <c r="CL128" i="18" s="1"/>
  <c r="CK307" i="18"/>
  <c r="CL306" i="18" s="1"/>
  <c r="CK157" i="18"/>
  <c r="CL156" i="18" s="1"/>
  <c r="CL228" i="18"/>
  <c r="CK229" i="18"/>
  <c r="CK143" i="18"/>
  <c r="CL142" i="18" s="1"/>
  <c r="CL178" i="18"/>
  <c r="CK179" i="18"/>
  <c r="CK172" i="18"/>
  <c r="CL171" i="18"/>
  <c r="CK378" i="18"/>
  <c r="CL377" i="18" s="1"/>
  <c r="CK164" i="18"/>
  <c r="CL163" i="18" s="1"/>
  <c r="CK328" i="18"/>
  <c r="CL327" i="18" s="1"/>
  <c r="CK356" i="18"/>
  <c r="CL355" i="18" s="1"/>
  <c r="CK335" i="18"/>
  <c r="CL334" i="18" s="1"/>
  <c r="CK342" i="18"/>
  <c r="CL341" i="18" s="1"/>
  <c r="CK150" i="18"/>
  <c r="CL149" i="18" s="1"/>
  <c r="CK51" i="18"/>
  <c r="CL50" i="18" s="1"/>
  <c r="CK122" i="18"/>
  <c r="CL121" i="18" s="1"/>
  <c r="CK136" i="18"/>
  <c r="CL135" i="18" s="1"/>
  <c r="CK371" i="18"/>
  <c r="CL370" i="18" s="1"/>
  <c r="AP16" i="18"/>
  <c r="AN219" i="18"/>
  <c r="AN191" i="18"/>
  <c r="AN212" i="18"/>
  <c r="AN205" i="18"/>
  <c r="AN198" i="18"/>
  <c r="AN184" i="18"/>
  <c r="AK16" i="17"/>
  <c r="V219" i="18"/>
  <c r="V191" i="18"/>
  <c r="V212" i="18"/>
  <c r="V198" i="18"/>
  <c r="V205" i="18"/>
  <c r="Y219" i="18"/>
  <c r="Y212" i="18"/>
  <c r="Y205" i="18"/>
  <c r="Y198" i="18"/>
  <c r="Y191" i="18"/>
  <c r="O384" i="18"/>
  <c r="O385" i="18"/>
  <c r="O386" i="18"/>
  <c r="O387" i="18"/>
  <c r="O388" i="18"/>
  <c r="O389" i="18"/>
  <c r="CM101" i="18" l="1"/>
  <c r="CN100" i="18" s="1"/>
  <c r="CL122" i="18"/>
  <c r="CM121" i="18" s="1"/>
  <c r="CL342" i="18"/>
  <c r="CM341" i="18" s="1"/>
  <c r="CL164" i="18"/>
  <c r="CM163" i="18" s="1"/>
  <c r="CL143" i="18"/>
  <c r="CM142" i="18" s="1"/>
  <c r="CL129" i="18"/>
  <c r="CM128" i="18" s="1"/>
  <c r="CL349" i="18"/>
  <c r="CM348" i="18" s="1"/>
  <c r="CL300" i="18"/>
  <c r="CM299" i="18" s="1"/>
  <c r="CL335" i="18"/>
  <c r="CM334" i="18" s="1"/>
  <c r="CL314" i="18"/>
  <c r="CM313" i="18" s="1"/>
  <c r="CL51" i="18"/>
  <c r="CM50" i="18" s="1"/>
  <c r="CL378" i="18"/>
  <c r="CM377" i="18" s="1"/>
  <c r="CM228" i="18"/>
  <c r="CL229" i="18"/>
  <c r="CL364" i="18"/>
  <c r="CM363" i="18" s="1"/>
  <c r="CL385" i="18"/>
  <c r="CM384" i="18" s="1"/>
  <c r="CL371" i="18"/>
  <c r="CM370" i="18" s="1"/>
  <c r="CL172" i="18"/>
  <c r="CM171" i="18"/>
  <c r="CL157" i="18"/>
  <c r="CM156" i="18" s="1"/>
  <c r="CL150" i="18"/>
  <c r="CM149" i="18" s="1"/>
  <c r="CL356" i="18"/>
  <c r="CM355" i="18" s="1"/>
  <c r="CL58" i="18"/>
  <c r="CM57" i="18" s="1"/>
  <c r="CL321" i="18"/>
  <c r="CM320" i="18" s="1"/>
  <c r="CL251" i="18"/>
  <c r="CM250" i="18" s="1"/>
  <c r="CM235" i="18"/>
  <c r="CL236" i="18"/>
  <c r="CL136" i="18"/>
  <c r="CM135" i="18" s="1"/>
  <c r="CL328" i="18"/>
  <c r="CM327" i="18" s="1"/>
  <c r="CM178" i="18"/>
  <c r="CL179" i="18"/>
  <c r="CL307" i="18"/>
  <c r="CM306" i="18" s="1"/>
  <c r="AS16" i="18"/>
  <c r="AQ198" i="18"/>
  <c r="AQ191" i="18"/>
  <c r="AQ184" i="18"/>
  <c r="AQ212" i="18"/>
  <c r="AQ205" i="18"/>
  <c r="AQ219" i="18"/>
  <c r="AM16" i="17"/>
  <c r="AB219" i="18"/>
  <c r="AB212" i="18"/>
  <c r="AB205" i="18"/>
  <c r="AB198" i="18"/>
  <c r="AB191" i="18"/>
  <c r="CN101" i="18" l="1"/>
  <c r="CO100" i="18" s="1"/>
  <c r="CN235" i="18"/>
  <c r="CM236" i="18"/>
  <c r="CM364" i="18"/>
  <c r="CN363" i="18" s="1"/>
  <c r="CM314" i="18"/>
  <c r="CN313" i="18" s="1"/>
  <c r="CM335" i="18"/>
  <c r="CN334" i="18" s="1"/>
  <c r="CM349" i="18"/>
  <c r="CN348" i="18" s="1"/>
  <c r="CM179" i="18"/>
  <c r="CN178" i="18"/>
  <c r="CM251" i="18"/>
  <c r="CN250" i="18" s="1"/>
  <c r="CM356" i="18"/>
  <c r="CN355" i="18" s="1"/>
  <c r="CM157" i="18"/>
  <c r="CN156" i="18" s="1"/>
  <c r="CM371" i="18"/>
  <c r="CN370" i="18" s="1"/>
  <c r="CN228" i="18"/>
  <c r="CM229" i="18"/>
  <c r="CM342" i="18"/>
  <c r="CN341" i="18" s="1"/>
  <c r="CM328" i="18"/>
  <c r="CN327" i="18" s="1"/>
  <c r="CM321" i="18"/>
  <c r="CN320" i="18" s="1"/>
  <c r="CN171" i="18"/>
  <c r="CM172" i="18"/>
  <c r="CM378" i="18"/>
  <c r="CN377" i="18" s="1"/>
  <c r="CM129" i="18"/>
  <c r="CN128" i="18" s="1"/>
  <c r="CM150" i="18"/>
  <c r="CN149" i="18" s="1"/>
  <c r="CM122" i="18"/>
  <c r="CN121" i="18" s="1"/>
  <c r="CM51" i="18"/>
  <c r="CN50" i="18" s="1"/>
  <c r="CM136" i="18"/>
  <c r="CN135" i="18" s="1"/>
  <c r="CM385" i="18"/>
  <c r="CN384" i="18" s="1"/>
  <c r="CM300" i="18"/>
  <c r="CN299" i="18" s="1"/>
  <c r="CM143" i="18"/>
  <c r="CN142" i="18" s="1"/>
  <c r="CM307" i="18"/>
  <c r="CN306" i="18" s="1"/>
  <c r="CM164" i="18"/>
  <c r="CN163" i="18" s="1"/>
  <c r="CM58" i="18"/>
  <c r="CN57" i="18" s="1"/>
  <c r="AV16" i="18"/>
  <c r="AT219" i="18"/>
  <c r="AT205" i="18"/>
  <c r="AT191" i="18"/>
  <c r="AT198" i="18"/>
  <c r="AT212" i="18"/>
  <c r="AT184" i="18"/>
  <c r="AO16" i="17"/>
  <c r="AE219" i="18"/>
  <c r="AE212" i="18"/>
  <c r="AE205" i="18"/>
  <c r="AE198" i="18"/>
  <c r="AE191" i="18"/>
  <c r="CO101" i="18" l="1"/>
  <c r="CP100" i="18" s="1"/>
  <c r="CN356" i="18"/>
  <c r="CO355" i="18" s="1"/>
  <c r="CO171" i="18"/>
  <c r="CN172" i="18"/>
  <c r="CN349" i="18"/>
  <c r="CO348" i="18" s="1"/>
  <c r="CN307" i="18"/>
  <c r="CO306" i="18" s="1"/>
  <c r="CN251" i="18"/>
  <c r="CO250" i="18" s="1"/>
  <c r="CN58" i="18"/>
  <c r="CO57" i="18" s="1"/>
  <c r="CN143" i="18"/>
  <c r="CO142" i="18" s="1"/>
  <c r="CN136" i="18"/>
  <c r="CO135" i="18" s="1"/>
  <c r="CN342" i="18"/>
  <c r="CO341" i="18" s="1"/>
  <c r="CO228" i="18"/>
  <c r="CN229" i="18"/>
  <c r="CN335" i="18"/>
  <c r="CO334" i="18" s="1"/>
  <c r="CN364" i="18"/>
  <c r="CO363" i="18" s="1"/>
  <c r="CN300" i="18"/>
  <c r="CO299" i="18" s="1"/>
  <c r="CN129" i="18"/>
  <c r="CO128" i="18" s="1"/>
  <c r="CN371" i="18"/>
  <c r="CO370" i="18" s="1"/>
  <c r="CO178" i="18"/>
  <c r="CN179" i="18"/>
  <c r="CN51" i="18"/>
  <c r="CO50" i="18" s="1"/>
  <c r="CN150" i="18"/>
  <c r="CO149" i="18" s="1"/>
  <c r="CN321" i="18"/>
  <c r="CO320" i="18" s="1"/>
  <c r="CN314" i="18"/>
  <c r="CO313" i="18" s="1"/>
  <c r="CN236" i="18"/>
  <c r="CO235" i="18"/>
  <c r="CN385" i="18"/>
  <c r="CO384" i="18" s="1"/>
  <c r="CN328" i="18"/>
  <c r="CO327" i="18" s="1"/>
  <c r="CN157" i="18"/>
  <c r="CO156" i="18" s="1"/>
  <c r="CN164" i="18"/>
  <c r="CO163" i="18" s="1"/>
  <c r="CN122" i="18"/>
  <c r="CO121" i="18" s="1"/>
  <c r="CN378" i="18"/>
  <c r="CO377" i="18" s="1"/>
  <c r="AY16" i="18"/>
  <c r="AW212" i="18"/>
  <c r="AW205" i="18"/>
  <c r="AW219" i="18"/>
  <c r="AW198" i="18"/>
  <c r="AW191" i="18"/>
  <c r="AW184" i="18"/>
  <c r="AQ16" i="17"/>
  <c r="AS16" i="17" s="1"/>
  <c r="AU16" i="17" s="1"/>
  <c r="AW16" i="17" s="1"/>
  <c r="AY16" i="17" s="1"/>
  <c r="BA16" i="17" s="1"/>
  <c r="BC16" i="17" s="1"/>
  <c r="BE16" i="17" s="1"/>
  <c r="BG16" i="17" s="1"/>
  <c r="AH219" i="18"/>
  <c r="AH212" i="18"/>
  <c r="AH205" i="18"/>
  <c r="AH198" i="18"/>
  <c r="AH191" i="18"/>
  <c r="CP101" i="18" l="1"/>
  <c r="CQ100" i="18" s="1"/>
  <c r="CO300" i="18"/>
  <c r="CP299" i="18" s="1"/>
  <c r="CO51" i="18"/>
  <c r="CP50" i="18" s="1"/>
  <c r="CO58" i="18"/>
  <c r="CP57" i="18" s="1"/>
  <c r="CO129" i="18"/>
  <c r="CP128" i="18" s="1"/>
  <c r="CO321" i="18"/>
  <c r="CP320" i="18" s="1"/>
  <c r="CP178" i="18"/>
  <c r="CO179" i="18"/>
  <c r="CO364" i="18"/>
  <c r="CP363" i="18" s="1"/>
  <c r="CP228" i="18"/>
  <c r="CO229" i="18"/>
  <c r="CO251" i="18"/>
  <c r="CP250" i="18" s="1"/>
  <c r="CO307" i="18"/>
  <c r="CP306" i="18" s="1"/>
  <c r="CP171" i="18"/>
  <c r="CO172" i="18"/>
  <c r="CO378" i="18"/>
  <c r="CP377" i="18" s="1"/>
  <c r="CO164" i="18"/>
  <c r="CP163" i="18" s="1"/>
  <c r="CP235" i="18"/>
  <c r="CO236" i="18"/>
  <c r="CO371" i="18"/>
  <c r="CP370" i="18" s="1"/>
  <c r="CO342" i="18"/>
  <c r="CP341" i="18" s="1"/>
  <c r="CO349" i="18"/>
  <c r="CP348" i="18" s="1"/>
  <c r="CO122" i="18"/>
  <c r="CP121" i="18" s="1"/>
  <c r="CO157" i="18"/>
  <c r="CP156" i="18" s="1"/>
  <c r="CO335" i="18"/>
  <c r="CP334" i="18" s="1"/>
  <c r="CO328" i="18"/>
  <c r="CP327" i="18" s="1"/>
  <c r="CO385" i="18"/>
  <c r="CP384" i="18" s="1"/>
  <c r="CO314" i="18"/>
  <c r="CP313" i="18" s="1"/>
  <c r="CO136" i="18"/>
  <c r="CP135" i="18" s="1"/>
  <c r="CO356" i="18"/>
  <c r="CP355" i="18" s="1"/>
  <c r="CO150" i="18"/>
  <c r="CP149" i="18" s="1"/>
  <c r="CO143" i="18"/>
  <c r="CP142" i="18" s="1"/>
  <c r="BB16" i="18"/>
  <c r="AZ205" i="18"/>
  <c r="AZ198" i="18"/>
  <c r="AZ191" i="18"/>
  <c r="AZ212" i="18"/>
  <c r="AZ184" i="18"/>
  <c r="AZ219" i="18"/>
  <c r="CQ101" i="18" l="1"/>
  <c r="CR100" i="18" s="1"/>
  <c r="CP164" i="18"/>
  <c r="CQ163" i="18" s="1"/>
  <c r="CP251" i="18"/>
  <c r="CQ250" i="18" s="1"/>
  <c r="CP136" i="18"/>
  <c r="CQ135" i="18" s="1"/>
  <c r="CP335" i="18"/>
  <c r="CQ334" i="18" s="1"/>
  <c r="CP342" i="18"/>
  <c r="CQ341" i="18" s="1"/>
  <c r="CP150" i="18"/>
  <c r="CQ149" i="18" s="1"/>
  <c r="CP356" i="18"/>
  <c r="CQ355" i="18" s="1"/>
  <c r="CP349" i="18"/>
  <c r="CQ348" i="18" s="1"/>
  <c r="CQ178" i="18"/>
  <c r="CP179" i="18"/>
  <c r="CP314" i="18"/>
  <c r="CQ313" i="18" s="1"/>
  <c r="CP157" i="18"/>
  <c r="CQ156" i="18" s="1"/>
  <c r="CP378" i="18"/>
  <c r="CQ377" i="18" s="1"/>
  <c r="CP143" i="18"/>
  <c r="CQ142" i="18" s="1"/>
  <c r="CP385" i="18"/>
  <c r="CQ384" i="18" s="1"/>
  <c r="CP122" i="18"/>
  <c r="CQ121" i="18" s="1"/>
  <c r="CP129" i="18"/>
  <c r="CQ128" i="18" s="1"/>
  <c r="CP51" i="18"/>
  <c r="CQ50" i="18" s="1"/>
  <c r="CP371" i="18"/>
  <c r="CQ370" i="18" s="1"/>
  <c r="CP236" i="18"/>
  <c r="CQ235" i="18"/>
  <c r="CP172" i="18"/>
  <c r="CQ171" i="18"/>
  <c r="CP58" i="18"/>
  <c r="CQ57" i="18" s="1"/>
  <c r="CP328" i="18"/>
  <c r="CQ327" i="18" s="1"/>
  <c r="CQ228" i="18"/>
  <c r="CP229" i="18"/>
  <c r="CP307" i="18"/>
  <c r="CQ306" i="18" s="1"/>
  <c r="CP364" i="18"/>
  <c r="CQ363" i="18" s="1"/>
  <c r="CP321" i="18"/>
  <c r="CQ320" i="18" s="1"/>
  <c r="CP300" i="18"/>
  <c r="CQ299" i="18" s="1"/>
  <c r="BE16" i="18"/>
  <c r="BC191" i="18"/>
  <c r="BC184" i="18"/>
  <c r="BC198" i="18"/>
  <c r="BC219" i="18"/>
  <c r="BC212" i="18"/>
  <c r="BC205" i="18"/>
  <c r="CR101" i="18" l="1"/>
  <c r="CS100" i="18" s="1"/>
  <c r="CQ129" i="18"/>
  <c r="CR128" i="18" s="1"/>
  <c r="CQ157" i="18"/>
  <c r="CR156" i="18" s="1"/>
  <c r="CQ179" i="18"/>
  <c r="CR178" i="18"/>
  <c r="CQ349" i="18"/>
  <c r="CR348" i="18" s="1"/>
  <c r="CQ335" i="18"/>
  <c r="CR334" i="18" s="1"/>
  <c r="CQ385" i="18"/>
  <c r="CR384" i="18" s="1"/>
  <c r="CQ378" i="18"/>
  <c r="CR377" i="18" s="1"/>
  <c r="CQ314" i="18"/>
  <c r="CR313" i="18" s="1"/>
  <c r="CQ251" i="18"/>
  <c r="CR250" i="18" s="1"/>
  <c r="CR228" i="18"/>
  <c r="CQ229" i="18"/>
  <c r="CQ328" i="18"/>
  <c r="CR327" i="18" s="1"/>
  <c r="CQ58" i="18"/>
  <c r="CR57" i="18" s="1"/>
  <c r="CQ51" i="18"/>
  <c r="CR50" i="18" s="1"/>
  <c r="CQ143" i="18"/>
  <c r="CR142" i="18" s="1"/>
  <c r="CQ356" i="18"/>
  <c r="CR355" i="18" s="1"/>
  <c r="CQ136" i="18"/>
  <c r="CR135" i="18" s="1"/>
  <c r="CQ164" i="18"/>
  <c r="CR163" i="18" s="1"/>
  <c r="CQ321" i="18"/>
  <c r="CR320" i="18" s="1"/>
  <c r="CQ172" i="18"/>
  <c r="CR171" i="18"/>
  <c r="CQ364" i="18"/>
  <c r="CR363" i="18" s="1"/>
  <c r="CQ122" i="18"/>
  <c r="CR121" i="18" s="1"/>
  <c r="CQ150" i="18"/>
  <c r="CR149" i="18" s="1"/>
  <c r="CQ236" i="18"/>
  <c r="CR235" i="18"/>
  <c r="CQ342" i="18"/>
  <c r="CR341" i="18" s="1"/>
  <c r="CQ300" i="18"/>
  <c r="CR299" i="18" s="1"/>
  <c r="CQ307" i="18"/>
  <c r="CR306" i="18" s="1"/>
  <c r="CQ371" i="18"/>
  <c r="CR370" i="18" s="1"/>
  <c r="BH16" i="18"/>
  <c r="BF205" i="18"/>
  <c r="BF219" i="18"/>
  <c r="BF212" i="18"/>
  <c r="BF191" i="18"/>
  <c r="BF198" i="18"/>
  <c r="BF184" i="18"/>
  <c r="CH8" i="18"/>
  <c r="CI8" i="18"/>
  <c r="CJ8" i="18"/>
  <c r="CK8" i="18"/>
  <c r="CL8" i="18"/>
  <c r="CM8" i="18"/>
  <c r="CN8" i="18"/>
  <c r="CO8" i="18"/>
  <c r="CP8" i="18"/>
  <c r="CQ8" i="18"/>
  <c r="CR8" i="18"/>
  <c r="CS8" i="18"/>
  <c r="CT8" i="18"/>
  <c r="CU8" i="18"/>
  <c r="CV8" i="18"/>
  <c r="CW8" i="18"/>
  <c r="CX8" i="18"/>
  <c r="CY8" i="18"/>
  <c r="CZ8" i="18"/>
  <c r="DA8" i="18"/>
  <c r="CG8" i="18"/>
  <c r="CS101" i="18" l="1"/>
  <c r="CT100" i="18" s="1"/>
  <c r="CR307" i="18"/>
  <c r="CS306" i="18" s="1"/>
  <c r="CS235" i="18"/>
  <c r="CR236" i="18"/>
  <c r="CR122" i="18"/>
  <c r="CS121" i="18" s="1"/>
  <c r="CR136" i="18"/>
  <c r="CS135" i="18" s="1"/>
  <c r="CR314" i="18"/>
  <c r="CS313" i="18" s="1"/>
  <c r="CR58" i="18"/>
  <c r="CS57" i="18" s="1"/>
  <c r="CR371" i="18"/>
  <c r="CS370" i="18" s="1"/>
  <c r="CR300" i="18"/>
  <c r="CS299" i="18" s="1"/>
  <c r="CR143" i="18"/>
  <c r="CS142" i="18" s="1"/>
  <c r="CR328" i="18"/>
  <c r="CS327" i="18" s="1"/>
  <c r="CR251" i="18"/>
  <c r="CS250" i="18" s="1"/>
  <c r="CR364" i="18"/>
  <c r="CS363" i="18" s="1"/>
  <c r="CR378" i="18"/>
  <c r="CS377" i="18" s="1"/>
  <c r="CR349" i="18"/>
  <c r="CS348" i="18" s="1"/>
  <c r="CR321" i="18"/>
  <c r="CS320" i="18" s="1"/>
  <c r="CR51" i="18"/>
  <c r="CS50" i="18" s="1"/>
  <c r="CS228" i="18"/>
  <c r="CR229" i="18"/>
  <c r="CR335" i="18"/>
  <c r="CS334" i="18" s="1"/>
  <c r="CR179" i="18"/>
  <c r="CS178" i="18"/>
  <c r="CR150" i="18"/>
  <c r="CS149" i="18" s="1"/>
  <c r="CR342" i="18"/>
  <c r="CS341" i="18" s="1"/>
  <c r="CS171" i="18"/>
  <c r="CR172" i="18"/>
  <c r="CR164" i="18"/>
  <c r="CS163" i="18" s="1"/>
  <c r="CR385" i="18"/>
  <c r="CS384" i="18" s="1"/>
  <c r="CR157" i="18"/>
  <c r="CS156" i="18" s="1"/>
  <c r="CR356" i="18"/>
  <c r="CS355" i="18" s="1"/>
  <c r="CR129" i="18"/>
  <c r="CS128" i="18" s="1"/>
  <c r="BK16" i="18"/>
  <c r="BI205" i="18"/>
  <c r="BI198" i="18"/>
  <c r="BI191" i="18"/>
  <c r="BI212" i="18"/>
  <c r="BI184" i="18"/>
  <c r="BI219" i="18"/>
  <c r="D88" i="19"/>
  <c r="CT101" i="18" l="1"/>
  <c r="CU100" i="18" s="1"/>
  <c r="CS172" i="18"/>
  <c r="CT171" i="18"/>
  <c r="CS335" i="18"/>
  <c r="CT334" i="18" s="1"/>
  <c r="CS51" i="18"/>
  <c r="CT50" i="18" s="1"/>
  <c r="CS300" i="18"/>
  <c r="CT299" i="18" s="1"/>
  <c r="CS385" i="18"/>
  <c r="CT384" i="18" s="1"/>
  <c r="CS349" i="18"/>
  <c r="CT348" i="18" s="1"/>
  <c r="CS328" i="18"/>
  <c r="CT327" i="18" s="1"/>
  <c r="CS122" i="18"/>
  <c r="CT121" i="18" s="1"/>
  <c r="CS342" i="18"/>
  <c r="CT341" i="18" s="1"/>
  <c r="CS321" i="18"/>
  <c r="CT320" i="18" s="1"/>
  <c r="CS371" i="18"/>
  <c r="CT370" i="18" s="1"/>
  <c r="CS314" i="18"/>
  <c r="CT313" i="18" s="1"/>
  <c r="CS378" i="18"/>
  <c r="CT377" i="18" s="1"/>
  <c r="CS364" i="18"/>
  <c r="CT363" i="18" s="1"/>
  <c r="CT235" i="18"/>
  <c r="CS236" i="18"/>
  <c r="CS58" i="18"/>
  <c r="CT57" i="18" s="1"/>
  <c r="CS129" i="18"/>
  <c r="CT128" i="18" s="1"/>
  <c r="CS356" i="18"/>
  <c r="CT355" i="18" s="1"/>
  <c r="CS157" i="18"/>
  <c r="CT156" i="18" s="1"/>
  <c r="CS164" i="18"/>
  <c r="CT163" i="18" s="1"/>
  <c r="CS150" i="18"/>
  <c r="CT149" i="18" s="1"/>
  <c r="CS179" i="18"/>
  <c r="CT178" i="18"/>
  <c r="CT228" i="18"/>
  <c r="CS229" i="18"/>
  <c r="CS136" i="18"/>
  <c r="CT135" i="18" s="1"/>
  <c r="CS251" i="18"/>
  <c r="CT250" i="18" s="1"/>
  <c r="CS143" i="18"/>
  <c r="CT142" i="18" s="1"/>
  <c r="CS307" i="18"/>
  <c r="CT306" i="18" s="1"/>
  <c r="BN16" i="18"/>
  <c r="BL219" i="18"/>
  <c r="BL212" i="18"/>
  <c r="BL205" i="18"/>
  <c r="BL198" i="18"/>
  <c r="BL184" i="18"/>
  <c r="BL191" i="18"/>
  <c r="F22" i="18"/>
  <c r="F23" i="18"/>
  <c r="F24" i="18"/>
  <c r="F25" i="18"/>
  <c r="F26" i="18"/>
  <c r="F27" i="18"/>
  <c r="F28" i="18"/>
  <c r="F35" i="18"/>
  <c r="F42" i="18"/>
  <c r="F49" i="18"/>
  <c r="F56" i="18"/>
  <c r="F21" i="18"/>
  <c r="I22" i="18"/>
  <c r="I23" i="18"/>
  <c r="I24" i="18"/>
  <c r="I25" i="18"/>
  <c r="I26" i="18"/>
  <c r="I27" i="18"/>
  <c r="I28" i="18"/>
  <c r="I35" i="18"/>
  <c r="I42" i="18"/>
  <c r="CH45" i="18" s="1"/>
  <c r="CH48" i="18" s="1"/>
  <c r="I49" i="18"/>
  <c r="CS52" i="18" s="1"/>
  <c r="I56" i="18"/>
  <c r="I55" i="18"/>
  <c r="I54" i="18"/>
  <c r="I53" i="18"/>
  <c r="I52" i="18"/>
  <c r="I51" i="18"/>
  <c r="I50" i="18"/>
  <c r="I48" i="18"/>
  <c r="I47" i="18"/>
  <c r="I46" i="18"/>
  <c r="I45" i="18"/>
  <c r="I44" i="18"/>
  <c r="I43" i="18"/>
  <c r="I41" i="18"/>
  <c r="I40" i="18"/>
  <c r="I39" i="18"/>
  <c r="I38" i="18"/>
  <c r="I37" i="18"/>
  <c r="I36" i="18"/>
  <c r="I34" i="18"/>
  <c r="I33" i="18"/>
  <c r="I32" i="18"/>
  <c r="I31" i="18"/>
  <c r="I30" i="18"/>
  <c r="I29" i="18"/>
  <c r="F29" i="18"/>
  <c r="F30" i="18"/>
  <c r="F31" i="18"/>
  <c r="F32" i="18"/>
  <c r="F33" i="18"/>
  <c r="F40" i="18"/>
  <c r="F41" i="18"/>
  <c r="F43" i="18"/>
  <c r="F44" i="18"/>
  <c r="F45" i="18"/>
  <c r="F46" i="18"/>
  <c r="F47" i="18"/>
  <c r="F48" i="18"/>
  <c r="F50" i="18"/>
  <c r="F51" i="18"/>
  <c r="F52" i="18"/>
  <c r="F53" i="18"/>
  <c r="F54" i="18"/>
  <c r="F55" i="18"/>
  <c r="CU101" i="18" l="1"/>
  <c r="CV100" i="18" s="1"/>
  <c r="CH52" i="18"/>
  <c r="CI52" i="18"/>
  <c r="CJ52" i="18"/>
  <c r="CK52" i="18"/>
  <c r="CL52" i="18"/>
  <c r="CM52" i="18"/>
  <c r="CN52" i="18"/>
  <c r="CO52" i="18"/>
  <c r="CP52" i="18"/>
  <c r="CQ52" i="18"/>
  <c r="CR52" i="18"/>
  <c r="CH59" i="18"/>
  <c r="CI59" i="18"/>
  <c r="CJ59" i="18"/>
  <c r="CK59" i="18"/>
  <c r="CL59" i="18"/>
  <c r="CM59" i="18"/>
  <c r="CN59" i="18"/>
  <c r="CO59" i="18"/>
  <c r="CP59" i="18"/>
  <c r="CQ59" i="18"/>
  <c r="CR59" i="18"/>
  <c r="CS59" i="18"/>
  <c r="CS62" i="18" s="1"/>
  <c r="CT314" i="18"/>
  <c r="CU313" i="18" s="1"/>
  <c r="CT122" i="18"/>
  <c r="CU121" i="18" s="1"/>
  <c r="CT328" i="18"/>
  <c r="CU327" i="18" s="1"/>
  <c r="CT129" i="18"/>
  <c r="CU128" i="18" s="1"/>
  <c r="CU235" i="18"/>
  <c r="CT236" i="18"/>
  <c r="CU171" i="18"/>
  <c r="CT172" i="18"/>
  <c r="CT307" i="18"/>
  <c r="CU306" i="18" s="1"/>
  <c r="CT364" i="18"/>
  <c r="CU363" i="18" s="1"/>
  <c r="CT143" i="18"/>
  <c r="CU142" i="18" s="1"/>
  <c r="CT150" i="18"/>
  <c r="CU149" i="18" s="1"/>
  <c r="CT356" i="18"/>
  <c r="CU355" i="18" s="1"/>
  <c r="CT378" i="18"/>
  <c r="CU377" i="18" s="1"/>
  <c r="CT371" i="18"/>
  <c r="CU370" i="18" s="1"/>
  <c r="CT321" i="18"/>
  <c r="CU320" i="18" s="1"/>
  <c r="CT349" i="18"/>
  <c r="CU348" i="18" s="1"/>
  <c r="CT300" i="18"/>
  <c r="CU299" i="18" s="1"/>
  <c r="CS55" i="18"/>
  <c r="CT342" i="18"/>
  <c r="CU341" i="18" s="1"/>
  <c r="CT52" i="18"/>
  <c r="CT51" i="18"/>
  <c r="CU50" i="18" s="1"/>
  <c r="CT251" i="18"/>
  <c r="CU250" i="18" s="1"/>
  <c r="CT335" i="18"/>
  <c r="CU334" i="18" s="1"/>
  <c r="CT136" i="18"/>
  <c r="CU135" i="18" s="1"/>
  <c r="CU228" i="18"/>
  <c r="CT229" i="18"/>
  <c r="CT164" i="18"/>
  <c r="CU163" i="18" s="1"/>
  <c r="CT59" i="18"/>
  <c r="CT58" i="18"/>
  <c r="CU57" i="18" s="1"/>
  <c r="CT385" i="18"/>
  <c r="CU384" i="18" s="1"/>
  <c r="CU178" i="18"/>
  <c r="CT179" i="18"/>
  <c r="CT157" i="18"/>
  <c r="CU156" i="18" s="1"/>
  <c r="BQ16" i="18"/>
  <c r="BO205" i="18"/>
  <c r="BO198" i="18"/>
  <c r="BO184" i="18"/>
  <c r="BO191" i="18"/>
  <c r="BO212" i="18"/>
  <c r="BO219" i="18"/>
  <c r="F57" i="18"/>
  <c r="F58" i="18"/>
  <c r="F59" i="18"/>
  <c r="F60" i="18"/>
  <c r="F61" i="18"/>
  <c r="F62" i="18"/>
  <c r="F65" i="18"/>
  <c r="F66" i="18"/>
  <c r="F67" i="18"/>
  <c r="F68" i="18"/>
  <c r="F69" i="18"/>
  <c r="F70" i="18"/>
  <c r="F72" i="18"/>
  <c r="F73" i="18"/>
  <c r="F74" i="18"/>
  <c r="F75" i="18"/>
  <c r="F76" i="18"/>
  <c r="F77" i="18"/>
  <c r="F78" i="18"/>
  <c r="F79" i="18"/>
  <c r="F80" i="18"/>
  <c r="F81" i="18"/>
  <c r="F82" i="18"/>
  <c r="F83" i="18"/>
  <c r="F84" i="18"/>
  <c r="F85" i="18"/>
  <c r="F86" i="18"/>
  <c r="F87" i="18"/>
  <c r="F88" i="18"/>
  <c r="F89" i="18"/>
  <c r="F90" i="18"/>
  <c r="F91" i="18"/>
  <c r="F92" i="18"/>
  <c r="F93" i="18"/>
  <c r="F94" i="18"/>
  <c r="F95" i="18"/>
  <c r="F96" i="18"/>
  <c r="F97" i="18"/>
  <c r="F98" i="18"/>
  <c r="F99" i="18"/>
  <c r="F107" i="18"/>
  <c r="F108" i="18"/>
  <c r="F109" i="18"/>
  <c r="F110" i="18"/>
  <c r="F111" i="18"/>
  <c r="F112" i="18"/>
  <c r="F113" i="18"/>
  <c r="F114" i="18"/>
  <c r="F115" i="18"/>
  <c r="F116" i="18"/>
  <c r="F117" i="18"/>
  <c r="F118" i="18"/>
  <c r="F119" i="18"/>
  <c r="F120" i="18"/>
  <c r="F121" i="18"/>
  <c r="F122" i="18"/>
  <c r="F123" i="18"/>
  <c r="F124" i="18"/>
  <c r="F125" i="18"/>
  <c r="F126" i="18"/>
  <c r="F127" i="18"/>
  <c r="F128" i="18"/>
  <c r="F129" i="18"/>
  <c r="F130" i="18"/>
  <c r="F131" i="18"/>
  <c r="F132" i="18"/>
  <c r="F133" i="18"/>
  <c r="F134" i="18"/>
  <c r="F135" i="18"/>
  <c r="F136" i="18"/>
  <c r="F137" i="18"/>
  <c r="F138" i="18"/>
  <c r="F139" i="18"/>
  <c r="F140" i="18"/>
  <c r="F141" i="18"/>
  <c r="F142" i="18"/>
  <c r="F143" i="18"/>
  <c r="F144" i="18"/>
  <c r="F145" i="18"/>
  <c r="F146" i="18"/>
  <c r="F147" i="18"/>
  <c r="F148" i="18"/>
  <c r="F149" i="18"/>
  <c r="F150" i="18"/>
  <c r="F151" i="18"/>
  <c r="F152" i="18"/>
  <c r="F153" i="18"/>
  <c r="F154" i="18"/>
  <c r="F155" i="18"/>
  <c r="F156" i="18"/>
  <c r="F157" i="18"/>
  <c r="F158" i="18"/>
  <c r="F159" i="18"/>
  <c r="F160" i="18"/>
  <c r="F161" i="18"/>
  <c r="F162" i="18"/>
  <c r="F163" i="18"/>
  <c r="F164" i="18"/>
  <c r="F165" i="18"/>
  <c r="F166" i="18"/>
  <c r="F167" i="18"/>
  <c r="F168" i="18"/>
  <c r="F170" i="18"/>
  <c r="F171" i="18"/>
  <c r="F172" i="18"/>
  <c r="F173" i="18"/>
  <c r="F174" i="18"/>
  <c r="F175" i="18"/>
  <c r="F176" i="18"/>
  <c r="F177" i="18"/>
  <c r="F178" i="18"/>
  <c r="F179" i="18"/>
  <c r="F180" i="18"/>
  <c r="F181" i="18"/>
  <c r="F182" i="18"/>
  <c r="F183" i="18"/>
  <c r="F184" i="18"/>
  <c r="F185" i="18"/>
  <c r="F186" i="18"/>
  <c r="F187" i="18"/>
  <c r="F188" i="18"/>
  <c r="F189" i="18"/>
  <c r="F190" i="18"/>
  <c r="F191" i="18"/>
  <c r="F192" i="18"/>
  <c r="F193" i="18"/>
  <c r="F194" i="18"/>
  <c r="F195" i="18"/>
  <c r="F196" i="18"/>
  <c r="F197" i="18"/>
  <c r="F198" i="18"/>
  <c r="F199" i="18"/>
  <c r="F200" i="18"/>
  <c r="F201" i="18"/>
  <c r="F202" i="18"/>
  <c r="F203" i="18"/>
  <c r="F204" i="18"/>
  <c r="F205" i="18"/>
  <c r="F206" i="18"/>
  <c r="F207" i="18"/>
  <c r="F208" i="18"/>
  <c r="F209" i="18"/>
  <c r="F210" i="18"/>
  <c r="F211" i="18"/>
  <c r="F212" i="18"/>
  <c r="F213" i="18"/>
  <c r="F214" i="18"/>
  <c r="F215" i="18"/>
  <c r="F216" i="18"/>
  <c r="F217" i="18"/>
  <c r="F218" i="18"/>
  <c r="F219" i="18"/>
  <c r="F220" i="18"/>
  <c r="F221" i="18"/>
  <c r="F222" i="18"/>
  <c r="F223" i="18"/>
  <c r="F224" i="18"/>
  <c r="F225" i="18"/>
  <c r="F227" i="18"/>
  <c r="F228" i="18"/>
  <c r="F229" i="18"/>
  <c r="F230" i="18"/>
  <c r="F231" i="18"/>
  <c r="F232" i="18"/>
  <c r="F233" i="18"/>
  <c r="F234" i="18"/>
  <c r="F235" i="18"/>
  <c r="F236" i="18"/>
  <c r="F237" i="18"/>
  <c r="F238" i="18"/>
  <c r="F239" i="18"/>
  <c r="F240" i="18"/>
  <c r="F243" i="18"/>
  <c r="F244" i="18"/>
  <c r="F245" i="18"/>
  <c r="F246" i="18"/>
  <c r="F247" i="18"/>
  <c r="F248" i="18"/>
  <c r="F249" i="18"/>
  <c r="F250" i="18"/>
  <c r="F251" i="18"/>
  <c r="F252" i="18"/>
  <c r="F253" i="18"/>
  <c r="F254" i="18"/>
  <c r="F255" i="18"/>
  <c r="F256" i="18"/>
  <c r="F257" i="18"/>
  <c r="F258" i="18"/>
  <c r="F259" i="18"/>
  <c r="F260" i="18"/>
  <c r="F261" i="18"/>
  <c r="F262" i="18"/>
  <c r="F263" i="18"/>
  <c r="F264" i="18"/>
  <c r="F265" i="18"/>
  <c r="F266" i="18"/>
  <c r="F267" i="18"/>
  <c r="F268" i="18"/>
  <c r="F269" i="18"/>
  <c r="F270" i="18"/>
  <c r="F271" i="18"/>
  <c r="F272" i="18"/>
  <c r="F273" i="18"/>
  <c r="F274" i="18"/>
  <c r="F275" i="18"/>
  <c r="F276" i="18"/>
  <c r="F277" i="18"/>
  <c r="F278" i="18"/>
  <c r="F279" i="18"/>
  <c r="F280" i="18"/>
  <c r="F281" i="18"/>
  <c r="F282" i="18"/>
  <c r="F283" i="18"/>
  <c r="F284" i="18"/>
  <c r="F285" i="18"/>
  <c r="F286" i="18"/>
  <c r="F287" i="18"/>
  <c r="F288" i="18"/>
  <c r="F289" i="18"/>
  <c r="F290" i="18"/>
  <c r="F291" i="18"/>
  <c r="F292" i="18"/>
  <c r="F293" i="18"/>
  <c r="F294" i="18"/>
  <c r="F295" i="18"/>
  <c r="F296" i="18"/>
  <c r="F297" i="18"/>
  <c r="F298" i="18"/>
  <c r="F299" i="18"/>
  <c r="F300" i="18"/>
  <c r="F301" i="18"/>
  <c r="F302" i="18"/>
  <c r="F303" i="18"/>
  <c r="F304" i="18"/>
  <c r="F305" i="18"/>
  <c r="F306" i="18"/>
  <c r="F307" i="18"/>
  <c r="F308" i="18"/>
  <c r="F309" i="18"/>
  <c r="F310" i="18"/>
  <c r="F311" i="18"/>
  <c r="F312" i="18"/>
  <c r="F313" i="18"/>
  <c r="F314" i="18"/>
  <c r="F315" i="18"/>
  <c r="F316" i="18"/>
  <c r="F317" i="18"/>
  <c r="F318" i="18"/>
  <c r="F319" i="18"/>
  <c r="F320" i="18"/>
  <c r="F321" i="18"/>
  <c r="F322" i="18"/>
  <c r="F323" i="18"/>
  <c r="F324" i="18"/>
  <c r="F325" i="18"/>
  <c r="F326" i="18"/>
  <c r="F327" i="18"/>
  <c r="F328" i="18"/>
  <c r="F329" i="18"/>
  <c r="F330" i="18"/>
  <c r="F331" i="18"/>
  <c r="F332" i="18"/>
  <c r="F333" i="18"/>
  <c r="F334" i="18"/>
  <c r="F335" i="18"/>
  <c r="F336" i="18"/>
  <c r="F337" i="18"/>
  <c r="F338" i="18"/>
  <c r="F339" i="18"/>
  <c r="F340" i="18"/>
  <c r="F341" i="18"/>
  <c r="F342" i="18"/>
  <c r="F343" i="18"/>
  <c r="F344" i="18"/>
  <c r="F345" i="18"/>
  <c r="F346" i="18"/>
  <c r="F347" i="18"/>
  <c r="F348" i="18"/>
  <c r="F349" i="18"/>
  <c r="F350" i="18"/>
  <c r="F351" i="18"/>
  <c r="F352" i="18"/>
  <c r="F353" i="18"/>
  <c r="F354" i="18"/>
  <c r="F355" i="18"/>
  <c r="F356" i="18"/>
  <c r="F357" i="18"/>
  <c r="F358" i="18"/>
  <c r="F359" i="18"/>
  <c r="F360" i="18"/>
  <c r="F362" i="18"/>
  <c r="F363" i="18"/>
  <c r="F364" i="18"/>
  <c r="F365" i="18"/>
  <c r="F366" i="18"/>
  <c r="F367" i="18"/>
  <c r="F368" i="18"/>
  <c r="F369" i="18"/>
  <c r="F370" i="18"/>
  <c r="F371" i="18"/>
  <c r="F372" i="18"/>
  <c r="F373" i="18"/>
  <c r="F374" i="18"/>
  <c r="F375" i="18"/>
  <c r="F376" i="18"/>
  <c r="F377" i="18"/>
  <c r="F378" i="18"/>
  <c r="F379" i="18"/>
  <c r="F380" i="18"/>
  <c r="F381" i="18"/>
  <c r="F382" i="18"/>
  <c r="F383" i="18"/>
  <c r="M22" i="18"/>
  <c r="M23" i="18"/>
  <c r="M24" i="18"/>
  <c r="M25" i="18"/>
  <c r="M26" i="18"/>
  <c r="M27" i="18"/>
  <c r="M30" i="18"/>
  <c r="M37" i="18"/>
  <c r="M44" i="18"/>
  <c r="M49" i="18"/>
  <c r="M50" i="18"/>
  <c r="M51" i="18"/>
  <c r="M52" i="18"/>
  <c r="M53" i="18"/>
  <c r="M54" i="18"/>
  <c r="M55" i="18"/>
  <c r="M56" i="18"/>
  <c r="M57" i="18"/>
  <c r="M58" i="18"/>
  <c r="M59" i="18"/>
  <c r="M60" i="18"/>
  <c r="M61" i="18"/>
  <c r="M62" i="18"/>
  <c r="M65" i="18"/>
  <c r="M66" i="18"/>
  <c r="M67" i="18"/>
  <c r="M68" i="18"/>
  <c r="M69" i="18"/>
  <c r="M70" i="18"/>
  <c r="M72" i="18"/>
  <c r="M73" i="18"/>
  <c r="M74" i="18"/>
  <c r="M75" i="18"/>
  <c r="M76" i="18"/>
  <c r="M77" i="18"/>
  <c r="M79" i="18"/>
  <c r="M80" i="18"/>
  <c r="M81" i="18"/>
  <c r="M82" i="18"/>
  <c r="M83" i="18"/>
  <c r="M84" i="18"/>
  <c r="M86" i="18"/>
  <c r="M87" i="18"/>
  <c r="M88" i="18"/>
  <c r="M89" i="18"/>
  <c r="M90" i="18"/>
  <c r="M91" i="18"/>
  <c r="M93" i="18"/>
  <c r="M94" i="18"/>
  <c r="M95" i="18"/>
  <c r="M96" i="18"/>
  <c r="M97" i="18"/>
  <c r="M98" i="18"/>
  <c r="M107" i="18"/>
  <c r="M108" i="18"/>
  <c r="M109" i="18"/>
  <c r="M110" i="18"/>
  <c r="M111" i="18"/>
  <c r="M112" i="18"/>
  <c r="M114" i="18"/>
  <c r="M115" i="18"/>
  <c r="M116" i="18"/>
  <c r="M117" i="18"/>
  <c r="M118" i="18"/>
  <c r="M119" i="18"/>
  <c r="M120" i="18"/>
  <c r="M121" i="18"/>
  <c r="M122" i="18"/>
  <c r="M123" i="18"/>
  <c r="M124" i="18"/>
  <c r="M125" i="18"/>
  <c r="M126" i="18"/>
  <c r="M127" i="18"/>
  <c r="M128" i="18"/>
  <c r="M129" i="18"/>
  <c r="M130" i="18"/>
  <c r="M131" i="18"/>
  <c r="M132" i="18"/>
  <c r="M133" i="18"/>
  <c r="M134" i="18"/>
  <c r="M135" i="18"/>
  <c r="M136" i="18"/>
  <c r="M137" i="18"/>
  <c r="M138" i="18"/>
  <c r="M139" i="18"/>
  <c r="M140" i="18"/>
  <c r="M141" i="18"/>
  <c r="M142" i="18"/>
  <c r="M143" i="18"/>
  <c r="M144" i="18"/>
  <c r="M145" i="18"/>
  <c r="M146" i="18"/>
  <c r="M147" i="18"/>
  <c r="M148" i="18"/>
  <c r="M149" i="18"/>
  <c r="M150" i="18"/>
  <c r="M151" i="18"/>
  <c r="M152" i="18"/>
  <c r="M153" i="18"/>
  <c r="M154" i="18"/>
  <c r="M155" i="18"/>
  <c r="M156" i="18"/>
  <c r="M157" i="18"/>
  <c r="M158" i="18"/>
  <c r="M159" i="18"/>
  <c r="M160" i="18"/>
  <c r="M161" i="18"/>
  <c r="M162" i="18"/>
  <c r="M163" i="18"/>
  <c r="M164" i="18"/>
  <c r="M165" i="18"/>
  <c r="M166" i="18"/>
  <c r="M167" i="18"/>
  <c r="M168" i="18"/>
  <c r="M171" i="18"/>
  <c r="M172" i="18"/>
  <c r="M173" i="18"/>
  <c r="M174" i="18"/>
  <c r="M175" i="18"/>
  <c r="M176" i="18"/>
  <c r="M178" i="18"/>
  <c r="M179" i="18"/>
  <c r="M180" i="18"/>
  <c r="M181" i="18"/>
  <c r="M182" i="18"/>
  <c r="M183" i="18"/>
  <c r="M184" i="18"/>
  <c r="M185" i="18"/>
  <c r="M186" i="18"/>
  <c r="M187" i="18"/>
  <c r="M188" i="18"/>
  <c r="M189" i="18"/>
  <c r="M190" i="18"/>
  <c r="M191" i="18"/>
  <c r="M192" i="18"/>
  <c r="M193" i="18"/>
  <c r="M194" i="18"/>
  <c r="M195" i="18"/>
  <c r="M196" i="18"/>
  <c r="M197" i="18"/>
  <c r="M198" i="18"/>
  <c r="M199" i="18"/>
  <c r="M200" i="18"/>
  <c r="M201" i="18"/>
  <c r="M202" i="18"/>
  <c r="M203" i="18"/>
  <c r="M204" i="18"/>
  <c r="M205" i="18"/>
  <c r="M206" i="18"/>
  <c r="M207" i="18"/>
  <c r="M208" i="18"/>
  <c r="M209" i="18"/>
  <c r="M210" i="18"/>
  <c r="M211" i="18"/>
  <c r="M213" i="18"/>
  <c r="M214" i="18"/>
  <c r="M215" i="18"/>
  <c r="M216" i="18"/>
  <c r="M217" i="18"/>
  <c r="M218" i="18"/>
  <c r="M220" i="18"/>
  <c r="M221" i="18"/>
  <c r="M222" i="18"/>
  <c r="M223" i="18"/>
  <c r="M224" i="18"/>
  <c r="M225" i="18"/>
  <c r="M228" i="18"/>
  <c r="M229" i="18"/>
  <c r="M230" i="18"/>
  <c r="M231" i="18"/>
  <c r="M232" i="18"/>
  <c r="M233" i="18"/>
  <c r="M235" i="18"/>
  <c r="M236" i="18"/>
  <c r="M237" i="18"/>
  <c r="M238" i="18"/>
  <c r="M239" i="18"/>
  <c r="M240" i="18"/>
  <c r="M243" i="18"/>
  <c r="M244" i="18"/>
  <c r="M245" i="18"/>
  <c r="M246" i="18"/>
  <c r="M247" i="18"/>
  <c r="M248" i="18"/>
  <c r="M250" i="18"/>
  <c r="M251" i="18"/>
  <c r="M252" i="18"/>
  <c r="M253" i="18"/>
  <c r="M254" i="18"/>
  <c r="M255" i="18"/>
  <c r="M257" i="18"/>
  <c r="M258" i="18"/>
  <c r="M259" i="18"/>
  <c r="M260" i="18"/>
  <c r="M261" i="18"/>
  <c r="M262" i="18"/>
  <c r="M264" i="18"/>
  <c r="M265" i="18"/>
  <c r="M266" i="18"/>
  <c r="M267" i="18"/>
  <c r="M268" i="18"/>
  <c r="M269" i="18"/>
  <c r="M271" i="18"/>
  <c r="M272" i="18"/>
  <c r="M273" i="18"/>
  <c r="M274" i="18"/>
  <c r="M275" i="18"/>
  <c r="M276" i="18"/>
  <c r="M278" i="18"/>
  <c r="M279" i="18"/>
  <c r="M280" i="18"/>
  <c r="M281" i="18"/>
  <c r="M282" i="18"/>
  <c r="M283" i="18"/>
  <c r="M285" i="18"/>
  <c r="M286" i="18"/>
  <c r="M287" i="18"/>
  <c r="M288" i="18"/>
  <c r="M289" i="18"/>
  <c r="M290" i="18"/>
  <c r="M292" i="18"/>
  <c r="M293" i="18"/>
  <c r="M294" i="18"/>
  <c r="M295" i="18"/>
  <c r="M296" i="18"/>
  <c r="M297" i="18"/>
  <c r="M298" i="18"/>
  <c r="M299" i="18"/>
  <c r="M300" i="18"/>
  <c r="M301" i="18"/>
  <c r="M302" i="18"/>
  <c r="M303" i="18"/>
  <c r="M304" i="18"/>
  <c r="M305" i="18"/>
  <c r="M306" i="18"/>
  <c r="M307" i="18"/>
  <c r="M308" i="18"/>
  <c r="M309" i="18"/>
  <c r="M310" i="18"/>
  <c r="M311" i="18"/>
  <c r="M312" i="18"/>
  <c r="M313" i="18"/>
  <c r="M314" i="18"/>
  <c r="M315" i="18"/>
  <c r="M316" i="18"/>
  <c r="M317" i="18"/>
  <c r="M318" i="18"/>
  <c r="M319" i="18"/>
  <c r="M320" i="18"/>
  <c r="M321" i="18"/>
  <c r="M322" i="18"/>
  <c r="M323" i="18"/>
  <c r="M324" i="18"/>
  <c r="M325" i="18"/>
  <c r="M326" i="18"/>
  <c r="M327" i="18"/>
  <c r="M328" i="18"/>
  <c r="M329" i="18"/>
  <c r="M330" i="18"/>
  <c r="M331" i="18"/>
  <c r="M332" i="18"/>
  <c r="M333" i="18"/>
  <c r="M334" i="18"/>
  <c r="M335" i="18"/>
  <c r="M336" i="18"/>
  <c r="M337" i="18"/>
  <c r="M338" i="18"/>
  <c r="M339" i="18"/>
  <c r="M340" i="18"/>
  <c r="M341" i="18"/>
  <c r="M342" i="18"/>
  <c r="M343" i="18"/>
  <c r="M344" i="18"/>
  <c r="M345" i="18"/>
  <c r="M346" i="18"/>
  <c r="M347" i="18"/>
  <c r="M348" i="18"/>
  <c r="M349" i="18"/>
  <c r="M350" i="18"/>
  <c r="M351" i="18"/>
  <c r="M352" i="18"/>
  <c r="M353" i="18"/>
  <c r="M354" i="18"/>
  <c r="M355" i="18"/>
  <c r="M356" i="18"/>
  <c r="M357" i="18"/>
  <c r="M358" i="18"/>
  <c r="M359" i="18"/>
  <c r="M360" i="18"/>
  <c r="M362" i="18"/>
  <c r="M363" i="18"/>
  <c r="M364" i="18"/>
  <c r="M365" i="18"/>
  <c r="M366" i="18"/>
  <c r="M367" i="18"/>
  <c r="M368" i="18"/>
  <c r="M369" i="18"/>
  <c r="M370" i="18"/>
  <c r="M371" i="18"/>
  <c r="M372" i="18"/>
  <c r="M373" i="18"/>
  <c r="M374" i="18"/>
  <c r="M375" i="18"/>
  <c r="M376" i="18"/>
  <c r="M377" i="18"/>
  <c r="M378" i="18"/>
  <c r="M379" i="18"/>
  <c r="M380" i="18"/>
  <c r="M381" i="18"/>
  <c r="M382" i="18"/>
  <c r="M383" i="18"/>
  <c r="D10" i="19"/>
  <c r="L384" i="18"/>
  <c r="L385" i="18"/>
  <c r="L386" i="18"/>
  <c r="L387" i="18"/>
  <c r="L388" i="18"/>
  <c r="L389" i="18"/>
  <c r="M384" i="18"/>
  <c r="M385" i="18"/>
  <c r="M386" i="18"/>
  <c r="M387" i="18"/>
  <c r="M388" i="18"/>
  <c r="M389" i="18"/>
  <c r="D5" i="19" l="1"/>
  <c r="CV101" i="18"/>
  <c r="CW100" i="18" s="1"/>
  <c r="CK62" i="18"/>
  <c r="CN55" i="18"/>
  <c r="CR62" i="18"/>
  <c r="CJ62" i="18"/>
  <c r="CM55" i="18"/>
  <c r="CQ62" i="18"/>
  <c r="CI62" i="18"/>
  <c r="CL55" i="18"/>
  <c r="CP62" i="18"/>
  <c r="CH62" i="18"/>
  <c r="CK55" i="18"/>
  <c r="CO62" i="18"/>
  <c r="CR55" i="18"/>
  <c r="CJ55" i="18"/>
  <c r="CN62" i="18"/>
  <c r="CQ55" i="18"/>
  <c r="CI55" i="18"/>
  <c r="CM62" i="18"/>
  <c r="CP55" i="18"/>
  <c r="CH55" i="18"/>
  <c r="CL62" i="18"/>
  <c r="CO55" i="18"/>
  <c r="CU335" i="18"/>
  <c r="CV334" i="18" s="1"/>
  <c r="CT55" i="18"/>
  <c r="CU342" i="18"/>
  <c r="CV341" i="18" s="1"/>
  <c r="CU378" i="18"/>
  <c r="CV377" i="18" s="1"/>
  <c r="CU164" i="18"/>
  <c r="CV163" i="18" s="1"/>
  <c r="CU349" i="18"/>
  <c r="CV348" i="18" s="1"/>
  <c r="CU307" i="18"/>
  <c r="CV306" i="18" s="1"/>
  <c r="CU364" i="18"/>
  <c r="CV363" i="18" s="1"/>
  <c r="CU179" i="18"/>
  <c r="CV178" i="18"/>
  <c r="CU328" i="18"/>
  <c r="CV327" i="18" s="1"/>
  <c r="CU385" i="18"/>
  <c r="CV384" i="18" s="1"/>
  <c r="CU356" i="18"/>
  <c r="CV355" i="18" s="1"/>
  <c r="CV171" i="18"/>
  <c r="CU172" i="18"/>
  <c r="CV228" i="18"/>
  <c r="CU229" i="18"/>
  <c r="CU251" i="18"/>
  <c r="CV250" i="18" s="1"/>
  <c r="CU321" i="18"/>
  <c r="CV320" i="18" s="1"/>
  <c r="CU150" i="18"/>
  <c r="CV149" i="18" s="1"/>
  <c r="CU59" i="18"/>
  <c r="CU58" i="18"/>
  <c r="CV57" i="18" s="1"/>
  <c r="CU136" i="18"/>
  <c r="CV135" i="18" s="1"/>
  <c r="CU122" i="18"/>
  <c r="CV121" i="18" s="1"/>
  <c r="CU157" i="18"/>
  <c r="CV156" i="18" s="1"/>
  <c r="CT62" i="18"/>
  <c r="CU300" i="18"/>
  <c r="CV299" i="18" s="1"/>
  <c r="CU371" i="18"/>
  <c r="CV370" i="18" s="1"/>
  <c r="CU143" i="18"/>
  <c r="CV142" i="18" s="1"/>
  <c r="CU236" i="18"/>
  <c r="CV235" i="18"/>
  <c r="CU52" i="18"/>
  <c r="CU51" i="18"/>
  <c r="CV50" i="18" s="1"/>
  <c r="CU129" i="18"/>
  <c r="CV128" i="18" s="1"/>
  <c r="CU314" i="18"/>
  <c r="CV313" i="18" s="1"/>
  <c r="BT16" i="18"/>
  <c r="BR219" i="18"/>
  <c r="BR198" i="18"/>
  <c r="BR212" i="18"/>
  <c r="BR205" i="18"/>
  <c r="BR191" i="18"/>
  <c r="BR184" i="18"/>
  <c r="O13" i="16"/>
  <c r="U53" i="16" s="1"/>
  <c r="W53" i="16" s="1"/>
  <c r="Y53" i="16" s="1"/>
  <c r="AA53" i="16" s="1"/>
  <c r="O15" i="16"/>
  <c r="U55" i="16" s="1"/>
  <c r="W55" i="16" s="1"/>
  <c r="Y55" i="16" s="1"/>
  <c r="AA55" i="16" s="1"/>
  <c r="O17" i="16"/>
  <c r="U57" i="16" s="1"/>
  <c r="W57" i="16" s="1"/>
  <c r="Y57" i="16" s="1"/>
  <c r="AA57" i="16" s="1"/>
  <c r="O19" i="16"/>
  <c r="U59" i="16" s="1"/>
  <c r="W59" i="16" s="1"/>
  <c r="Y59" i="16" s="1"/>
  <c r="AA59" i="16" s="1"/>
  <c r="O21" i="16"/>
  <c r="O11" i="16"/>
  <c r="U51" i="16" s="1"/>
  <c r="W51" i="16" s="1"/>
  <c r="Y51" i="16" s="1"/>
  <c r="AA51" i="16" s="1"/>
  <c r="M21" i="16"/>
  <c r="M13" i="16"/>
  <c r="M53" i="16" s="1"/>
  <c r="O53" i="16" s="1"/>
  <c r="Q53" i="16" s="1"/>
  <c r="S53" i="16" s="1"/>
  <c r="M15" i="16"/>
  <c r="M55" i="16" s="1"/>
  <c r="O55" i="16" s="1"/>
  <c r="Q55" i="16" s="1"/>
  <c r="S55" i="16" s="1"/>
  <c r="M17" i="16"/>
  <c r="M57" i="16" s="1"/>
  <c r="O57" i="16" s="1"/>
  <c r="Q57" i="16" s="1"/>
  <c r="S57" i="16" s="1"/>
  <c r="M19" i="16"/>
  <c r="M59" i="16" s="1"/>
  <c r="O59" i="16" s="1"/>
  <c r="Q59" i="16" s="1"/>
  <c r="S59" i="16" s="1"/>
  <c r="M11" i="16"/>
  <c r="M51" i="16" s="1"/>
  <c r="K13" i="16"/>
  <c r="Q13" i="16" s="1"/>
  <c r="K15" i="16"/>
  <c r="Q15" i="16" s="1"/>
  <c r="K17" i="16"/>
  <c r="Q17" i="16" s="1"/>
  <c r="K19" i="16"/>
  <c r="Q19" i="16" s="1"/>
  <c r="K21" i="16"/>
  <c r="Q21" i="16" s="1"/>
  <c r="Q11" i="16"/>
  <c r="E55" i="25" s="1"/>
  <c r="CW101" i="18" l="1"/>
  <c r="CX100" i="18" s="1"/>
  <c r="CW171" i="18"/>
  <c r="CV172" i="18"/>
  <c r="CV385" i="18"/>
  <c r="CW384" i="18" s="1"/>
  <c r="CV307" i="18"/>
  <c r="CW306" i="18" s="1"/>
  <c r="CV52" i="18"/>
  <c r="CV51" i="18"/>
  <c r="CW50" i="18" s="1"/>
  <c r="CV300" i="18"/>
  <c r="CW299" i="18" s="1"/>
  <c r="CV164" i="18"/>
  <c r="CW163" i="18" s="1"/>
  <c r="CV342" i="18"/>
  <c r="CW341" i="18" s="1"/>
  <c r="CV129" i="18"/>
  <c r="CW128" i="18" s="1"/>
  <c r="CU55" i="18"/>
  <c r="CV236" i="18"/>
  <c r="CW235" i="18"/>
  <c r="CV251" i="18"/>
  <c r="CW250" i="18" s="1"/>
  <c r="CV328" i="18"/>
  <c r="CW327" i="18" s="1"/>
  <c r="CV157" i="18"/>
  <c r="CW156" i="18" s="1"/>
  <c r="CV136" i="18"/>
  <c r="CW135" i="18" s="1"/>
  <c r="CV150" i="18"/>
  <c r="CW149" i="18" s="1"/>
  <c r="CV356" i="18"/>
  <c r="CW355" i="18" s="1"/>
  <c r="CV143" i="18"/>
  <c r="CW142" i="18" s="1"/>
  <c r="CV59" i="18"/>
  <c r="CV58" i="18"/>
  <c r="CW57" i="18" s="1"/>
  <c r="CV364" i="18"/>
  <c r="CW363" i="18" s="1"/>
  <c r="CV378" i="18"/>
  <c r="CW377" i="18" s="1"/>
  <c r="CV122" i="18"/>
  <c r="CW121" i="18" s="1"/>
  <c r="CU62" i="18"/>
  <c r="CV321" i="18"/>
  <c r="CW320" i="18" s="1"/>
  <c r="CW228" i="18"/>
  <c r="CV229" i="18"/>
  <c r="CW178" i="18"/>
  <c r="CV179" i="18"/>
  <c r="CV335" i="18"/>
  <c r="CW334" i="18" s="1"/>
  <c r="CV314" i="18"/>
  <c r="CW313" i="18" s="1"/>
  <c r="CV371" i="18"/>
  <c r="CW370" i="18" s="1"/>
  <c r="CV349" i="18"/>
  <c r="CW348" i="18" s="1"/>
  <c r="BW16" i="18"/>
  <c r="BU205" i="18"/>
  <c r="BU198" i="18"/>
  <c r="BU219" i="18"/>
  <c r="BU212" i="18"/>
  <c r="BU191" i="18"/>
  <c r="BU184" i="18"/>
  <c r="AC51" i="16"/>
  <c r="U63" i="19" s="1"/>
  <c r="AC53" i="16"/>
  <c r="U65" i="19" s="1"/>
  <c r="AC59" i="16"/>
  <c r="U71" i="19" s="1"/>
  <c r="AC61" i="16"/>
  <c r="U73" i="19" s="1"/>
  <c r="AC57" i="16"/>
  <c r="U69" i="19" s="1"/>
  <c r="AC55" i="16"/>
  <c r="U67" i="19" s="1"/>
  <c r="U62" i="16"/>
  <c r="M22" i="16"/>
  <c r="O22" i="16"/>
  <c r="CX101" i="18" l="1"/>
  <c r="CY100" i="18" s="1"/>
  <c r="AN56" i="18"/>
  <c r="AN49" i="18"/>
  <c r="CW314" i="18"/>
  <c r="CX313" i="18" s="1"/>
  <c r="CX228" i="18"/>
  <c r="CW229" i="18"/>
  <c r="CW378" i="18"/>
  <c r="CX377" i="18" s="1"/>
  <c r="CW157" i="18"/>
  <c r="CX156" i="18" s="1"/>
  <c r="CW307" i="18"/>
  <c r="CX306" i="18" s="1"/>
  <c r="CW122" i="18"/>
  <c r="CX121" i="18" s="1"/>
  <c r="CW143" i="18"/>
  <c r="CX142" i="18" s="1"/>
  <c r="CW150" i="18"/>
  <c r="CX149" i="18" s="1"/>
  <c r="CW385" i="18"/>
  <c r="CX384" i="18" s="1"/>
  <c r="CW136" i="18"/>
  <c r="CX135" i="18" s="1"/>
  <c r="CW328" i="18"/>
  <c r="CX327" i="18" s="1"/>
  <c r="CW129" i="18"/>
  <c r="CX128" i="18" s="1"/>
  <c r="CW349" i="18"/>
  <c r="CX348" i="18" s="1"/>
  <c r="CW371" i="18"/>
  <c r="CX370" i="18" s="1"/>
  <c r="CW179" i="18"/>
  <c r="CX178" i="18"/>
  <c r="CW321" i="18"/>
  <c r="CX320" i="18" s="1"/>
  <c r="CW58" i="18"/>
  <c r="CX57" i="18" s="1"/>
  <c r="CW59" i="18"/>
  <c r="CW342" i="18"/>
  <c r="CX341" i="18" s="1"/>
  <c r="CW364" i="18"/>
  <c r="CX363" i="18" s="1"/>
  <c r="CV62" i="18"/>
  <c r="CW356" i="18"/>
  <c r="CX355" i="18" s="1"/>
  <c r="CW236" i="18"/>
  <c r="CX235" i="18"/>
  <c r="CX171" i="18"/>
  <c r="CW172" i="18"/>
  <c r="CW335" i="18"/>
  <c r="CX334" i="18" s="1"/>
  <c r="CW251" i="18"/>
  <c r="CX250" i="18" s="1"/>
  <c r="CW51" i="18"/>
  <c r="CX50" i="18" s="1"/>
  <c r="CW52" i="18"/>
  <c r="CW300" i="18"/>
  <c r="CX299" i="18" s="1"/>
  <c r="CW164" i="18"/>
  <c r="CX163" i="18" s="1"/>
  <c r="CV55" i="18"/>
  <c r="BZ16" i="18"/>
  <c r="BX219" i="18"/>
  <c r="BX184" i="18"/>
  <c r="BX212" i="18"/>
  <c r="BX205" i="18"/>
  <c r="BX198" i="18"/>
  <c r="BX191" i="18"/>
  <c r="U74" i="19"/>
  <c r="O51" i="16"/>
  <c r="Q51" i="16" s="1"/>
  <c r="S51" i="16" s="1"/>
  <c r="M62" i="16"/>
  <c r="W62" i="16"/>
  <c r="AE61" i="16"/>
  <c r="W73" i="19" s="1"/>
  <c r="AE57" i="16"/>
  <c r="W69" i="19" s="1"/>
  <c r="AE59" i="16"/>
  <c r="W71" i="19" s="1"/>
  <c r="AE55" i="16"/>
  <c r="W67" i="19" s="1"/>
  <c r="AC62" i="16"/>
  <c r="K19" i="17" s="1"/>
  <c r="W19" i="17" s="1"/>
  <c r="AE53" i="16"/>
  <c r="W65" i="19" s="1"/>
  <c r="O355" i="18"/>
  <c r="O356" i="18"/>
  <c r="O357" i="18"/>
  <c r="O358" i="18"/>
  <c r="O359" i="18"/>
  <c r="O360" i="18"/>
  <c r="O220" i="18"/>
  <c r="O221" i="18"/>
  <c r="O222" i="18"/>
  <c r="O223" i="18"/>
  <c r="O224" i="18"/>
  <c r="O225" i="18"/>
  <c r="O235" i="18"/>
  <c r="O236" i="18"/>
  <c r="O237" i="18"/>
  <c r="O238" i="18"/>
  <c r="O239" i="18"/>
  <c r="O240" i="18"/>
  <c r="O163" i="18"/>
  <c r="O164" i="18"/>
  <c r="O165" i="18"/>
  <c r="O166" i="18"/>
  <c r="O167" i="18"/>
  <c r="O168" i="18"/>
  <c r="O57" i="18"/>
  <c r="O58" i="18"/>
  <c r="O59" i="18"/>
  <c r="O60" i="18"/>
  <c r="O61" i="18"/>
  <c r="O62" i="18"/>
  <c r="CY101" i="18" l="1"/>
  <c r="CZ100" i="18" s="1"/>
  <c r="AQ56" i="18"/>
  <c r="AQ49" i="18"/>
  <c r="CX164" i="18"/>
  <c r="CY163" i="18" s="1"/>
  <c r="CX251" i="18"/>
  <c r="CY250" i="18" s="1"/>
  <c r="CX378" i="18"/>
  <c r="CY377" i="18" s="1"/>
  <c r="CX342" i="18"/>
  <c r="CY341" i="18" s="1"/>
  <c r="CY178" i="18"/>
  <c r="CX179" i="18"/>
  <c r="CX129" i="18"/>
  <c r="CY128" i="18" s="1"/>
  <c r="CY228" i="18"/>
  <c r="CX229" i="18"/>
  <c r="CX122" i="18"/>
  <c r="CY121" i="18" s="1"/>
  <c r="CY171" i="18"/>
  <c r="CX172" i="18"/>
  <c r="CX157" i="18"/>
  <c r="CY156" i="18" s="1"/>
  <c r="CW55" i="18"/>
  <c r="CX314" i="18"/>
  <c r="CY313" i="18" s="1"/>
  <c r="CX52" i="18"/>
  <c r="CX51" i="18"/>
  <c r="CY50" i="18" s="1"/>
  <c r="CX356" i="18"/>
  <c r="CY355" i="18" s="1"/>
  <c r="CX349" i="18"/>
  <c r="CY348" i="18" s="1"/>
  <c r="CX328" i="18"/>
  <c r="CY327" i="18" s="1"/>
  <c r="CX143" i="18"/>
  <c r="CY142" i="18" s="1"/>
  <c r="CX307" i="18"/>
  <c r="CY306" i="18" s="1"/>
  <c r="CW62" i="18"/>
  <c r="CX300" i="18"/>
  <c r="CY299" i="18" s="1"/>
  <c r="CX364" i="18"/>
  <c r="CY363" i="18" s="1"/>
  <c r="CX321" i="18"/>
  <c r="CY320" i="18" s="1"/>
  <c r="CX150" i="18"/>
  <c r="CY149" i="18" s="1"/>
  <c r="CX59" i="18"/>
  <c r="CX58" i="18"/>
  <c r="CY57" i="18" s="1"/>
  <c r="CX371" i="18"/>
  <c r="CY370" i="18" s="1"/>
  <c r="CX385" i="18"/>
  <c r="CY384" i="18" s="1"/>
  <c r="CX335" i="18"/>
  <c r="CY334" i="18" s="1"/>
  <c r="CX236" i="18"/>
  <c r="CY235" i="18"/>
  <c r="CX136" i="18"/>
  <c r="CY135" i="18" s="1"/>
  <c r="CA191" i="18"/>
  <c r="CA184" i="18"/>
  <c r="CA219" i="18"/>
  <c r="CA212" i="18"/>
  <c r="CA198" i="18"/>
  <c r="CA205" i="18"/>
  <c r="F25" i="19"/>
  <c r="E15" i="23" s="1"/>
  <c r="E20" i="23" s="1"/>
  <c r="AE51" i="16"/>
  <c r="O62" i="16"/>
  <c r="Y62" i="16"/>
  <c r="AA62" i="16"/>
  <c r="AI61" i="16"/>
  <c r="AA73" i="19" s="1"/>
  <c r="AG61" i="16"/>
  <c r="Y73" i="19" s="1"/>
  <c r="AI53" i="16"/>
  <c r="AA65" i="19" s="1"/>
  <c r="AG53" i="16"/>
  <c r="Y65" i="19" s="1"/>
  <c r="AI55" i="16"/>
  <c r="AA67" i="19" s="1"/>
  <c r="AG55" i="16"/>
  <c r="Y67" i="19" s="1"/>
  <c r="AI57" i="16"/>
  <c r="AA69" i="19" s="1"/>
  <c r="AG57" i="16"/>
  <c r="Y69" i="19" s="1"/>
  <c r="AG51" i="16"/>
  <c r="Y63" i="19" s="1"/>
  <c r="Q62" i="16"/>
  <c r="AI59" i="16"/>
  <c r="AA71" i="19" s="1"/>
  <c r="AG59" i="16"/>
  <c r="Y71" i="19" s="1"/>
  <c r="N22" i="18"/>
  <c r="N23" i="18"/>
  <c r="N24" i="18"/>
  <c r="N25" i="18"/>
  <c r="N26" i="18"/>
  <c r="N30" i="18"/>
  <c r="N37" i="18"/>
  <c r="N44" i="18"/>
  <c r="N49" i="18"/>
  <c r="N50" i="18"/>
  <c r="N51" i="18"/>
  <c r="N52" i="18"/>
  <c r="N53" i="18"/>
  <c r="N54" i="18"/>
  <c r="N55" i="18"/>
  <c r="N56" i="18"/>
  <c r="I57" i="18"/>
  <c r="N57" i="18" s="1"/>
  <c r="I58" i="18"/>
  <c r="N58" i="18" s="1"/>
  <c r="I59" i="18"/>
  <c r="N59" i="18" s="1"/>
  <c r="I60" i="18"/>
  <c r="N60" i="18" s="1"/>
  <c r="I61" i="18"/>
  <c r="N61" i="18" s="1"/>
  <c r="I62" i="18"/>
  <c r="N62" i="18" s="1"/>
  <c r="I64" i="18"/>
  <c r="I65" i="18"/>
  <c r="N65" i="18" s="1"/>
  <c r="I66" i="18"/>
  <c r="N66" i="18" s="1"/>
  <c r="I67" i="18"/>
  <c r="N67" i="18" s="1"/>
  <c r="I68" i="18"/>
  <c r="N68" i="18" s="1"/>
  <c r="I69" i="18"/>
  <c r="N69" i="18" s="1"/>
  <c r="I70" i="18"/>
  <c r="N70" i="18" s="1"/>
  <c r="I71" i="18"/>
  <c r="I72" i="18"/>
  <c r="N72" i="18" s="1"/>
  <c r="I73" i="18"/>
  <c r="N73" i="18" s="1"/>
  <c r="I74" i="18"/>
  <c r="N74" i="18" s="1"/>
  <c r="I75" i="18"/>
  <c r="N75" i="18" s="1"/>
  <c r="I76" i="18"/>
  <c r="N76" i="18" s="1"/>
  <c r="I77" i="18"/>
  <c r="N77" i="18" s="1"/>
  <c r="I78" i="18"/>
  <c r="I79" i="18"/>
  <c r="I80" i="18"/>
  <c r="N80" i="18" s="1"/>
  <c r="I81" i="18"/>
  <c r="N81" i="18" s="1"/>
  <c r="I82" i="18"/>
  <c r="N82" i="18" s="1"/>
  <c r="I83" i="18"/>
  <c r="N83" i="18" s="1"/>
  <c r="I84" i="18"/>
  <c r="N84" i="18" s="1"/>
  <c r="I85" i="18"/>
  <c r="I86" i="18"/>
  <c r="N86" i="18" s="1"/>
  <c r="I87" i="18"/>
  <c r="N87" i="18" s="1"/>
  <c r="I88" i="18"/>
  <c r="N88" i="18" s="1"/>
  <c r="I89" i="18"/>
  <c r="N89" i="18" s="1"/>
  <c r="I90" i="18"/>
  <c r="N90" i="18" s="1"/>
  <c r="I91" i="18"/>
  <c r="N91" i="18" s="1"/>
  <c r="I92" i="18"/>
  <c r="I93" i="18"/>
  <c r="N93" i="18" s="1"/>
  <c r="I94" i="18"/>
  <c r="N94" i="18" s="1"/>
  <c r="I95" i="18"/>
  <c r="N95" i="18" s="1"/>
  <c r="I96" i="18"/>
  <c r="N96" i="18" s="1"/>
  <c r="I97" i="18"/>
  <c r="N97" i="18" s="1"/>
  <c r="I98" i="18"/>
  <c r="N98" i="18" s="1"/>
  <c r="I99" i="18"/>
  <c r="I106" i="18"/>
  <c r="I107" i="18"/>
  <c r="N107" i="18" s="1"/>
  <c r="I108" i="18"/>
  <c r="N108" i="18" s="1"/>
  <c r="I109" i="18"/>
  <c r="N109" i="18" s="1"/>
  <c r="I110" i="18"/>
  <c r="N110" i="18" s="1"/>
  <c r="I111" i="18"/>
  <c r="N111" i="18" s="1"/>
  <c r="I112" i="18"/>
  <c r="N112" i="18" s="1"/>
  <c r="I113" i="18"/>
  <c r="I114" i="18"/>
  <c r="N114" i="18" s="1"/>
  <c r="I115" i="18"/>
  <c r="N115" i="18" s="1"/>
  <c r="I116" i="18"/>
  <c r="N116" i="18" s="1"/>
  <c r="I117" i="18"/>
  <c r="N117" i="18" s="1"/>
  <c r="I118" i="18"/>
  <c r="N118" i="18" s="1"/>
  <c r="I119" i="18"/>
  <c r="N119" i="18" s="1"/>
  <c r="I120" i="18"/>
  <c r="I121" i="18"/>
  <c r="N121" i="18" s="1"/>
  <c r="I122" i="18"/>
  <c r="N122" i="18" s="1"/>
  <c r="I123" i="18"/>
  <c r="N123" i="18" s="1"/>
  <c r="I124" i="18"/>
  <c r="N124" i="18" s="1"/>
  <c r="I125" i="18"/>
  <c r="N125" i="18" s="1"/>
  <c r="I126" i="18"/>
  <c r="N126" i="18" s="1"/>
  <c r="I127" i="18"/>
  <c r="I128" i="18"/>
  <c r="N128" i="18" s="1"/>
  <c r="I129" i="18"/>
  <c r="N129" i="18" s="1"/>
  <c r="I130" i="18"/>
  <c r="N130" i="18" s="1"/>
  <c r="I131" i="18"/>
  <c r="N131" i="18" s="1"/>
  <c r="I132" i="18"/>
  <c r="N132" i="18" s="1"/>
  <c r="I133" i="18"/>
  <c r="N133" i="18" s="1"/>
  <c r="I134" i="18"/>
  <c r="I135" i="18"/>
  <c r="N135" i="18" s="1"/>
  <c r="I136" i="18"/>
  <c r="N136" i="18" s="1"/>
  <c r="I137" i="18"/>
  <c r="N137" i="18" s="1"/>
  <c r="I138" i="18"/>
  <c r="N138" i="18" s="1"/>
  <c r="I139" i="18"/>
  <c r="N139" i="18" s="1"/>
  <c r="I140" i="18"/>
  <c r="N140" i="18" s="1"/>
  <c r="I141" i="18"/>
  <c r="I142" i="18"/>
  <c r="N142" i="18" s="1"/>
  <c r="I143" i="18"/>
  <c r="N143" i="18" s="1"/>
  <c r="I144" i="18"/>
  <c r="N144" i="18" s="1"/>
  <c r="I145" i="18"/>
  <c r="N145" i="18" s="1"/>
  <c r="I146" i="18"/>
  <c r="N146" i="18" s="1"/>
  <c r="I147" i="18"/>
  <c r="N147" i="18" s="1"/>
  <c r="I148" i="18"/>
  <c r="I149" i="18"/>
  <c r="N149" i="18" s="1"/>
  <c r="I150" i="18"/>
  <c r="N150" i="18" s="1"/>
  <c r="I151" i="18"/>
  <c r="N151" i="18" s="1"/>
  <c r="I152" i="18"/>
  <c r="N152" i="18" s="1"/>
  <c r="I153" i="18"/>
  <c r="N153" i="18" s="1"/>
  <c r="I154" i="18"/>
  <c r="N154" i="18" s="1"/>
  <c r="I155" i="18"/>
  <c r="I156" i="18"/>
  <c r="N156" i="18" s="1"/>
  <c r="I157" i="18"/>
  <c r="N157" i="18" s="1"/>
  <c r="I158" i="18"/>
  <c r="N158" i="18" s="1"/>
  <c r="I159" i="18"/>
  <c r="N159" i="18" s="1"/>
  <c r="I160" i="18"/>
  <c r="N160" i="18" s="1"/>
  <c r="I161" i="18"/>
  <c r="N161" i="18" s="1"/>
  <c r="I162" i="18"/>
  <c r="I163" i="18"/>
  <c r="N163" i="18" s="1"/>
  <c r="I164" i="18"/>
  <c r="N164" i="18" s="1"/>
  <c r="I165" i="18"/>
  <c r="N165" i="18" s="1"/>
  <c r="I166" i="18"/>
  <c r="N166" i="18" s="1"/>
  <c r="I167" i="18"/>
  <c r="N167" i="18" s="1"/>
  <c r="I168" i="18"/>
  <c r="N168" i="18" s="1"/>
  <c r="I170" i="18"/>
  <c r="I171" i="18"/>
  <c r="N171" i="18" s="1"/>
  <c r="I172" i="18"/>
  <c r="N172" i="18" s="1"/>
  <c r="I173" i="18"/>
  <c r="N173" i="18" s="1"/>
  <c r="I174" i="18"/>
  <c r="N174" i="18" s="1"/>
  <c r="I175" i="18"/>
  <c r="N175" i="18" s="1"/>
  <c r="I176" i="18"/>
  <c r="N176" i="18" s="1"/>
  <c r="I177" i="18"/>
  <c r="I178" i="18"/>
  <c r="N178" i="18" s="1"/>
  <c r="I179" i="18"/>
  <c r="N179" i="18" s="1"/>
  <c r="I180" i="18"/>
  <c r="N180" i="18" s="1"/>
  <c r="I181" i="18"/>
  <c r="N181" i="18" s="1"/>
  <c r="I182" i="18"/>
  <c r="N182" i="18" s="1"/>
  <c r="I183" i="18"/>
  <c r="N183" i="18" s="1"/>
  <c r="I184" i="18"/>
  <c r="I185" i="18"/>
  <c r="N185" i="18" s="1"/>
  <c r="I186" i="18"/>
  <c r="N186" i="18" s="1"/>
  <c r="I187" i="18"/>
  <c r="N187" i="18" s="1"/>
  <c r="I188" i="18"/>
  <c r="N188" i="18" s="1"/>
  <c r="I189" i="18"/>
  <c r="N189" i="18" s="1"/>
  <c r="I190" i="18"/>
  <c r="N190" i="18" s="1"/>
  <c r="I191" i="18"/>
  <c r="N191" i="18" s="1"/>
  <c r="I192" i="18"/>
  <c r="N192" i="18" s="1"/>
  <c r="I193" i="18"/>
  <c r="N193" i="18" s="1"/>
  <c r="I194" i="18"/>
  <c r="N194" i="18" s="1"/>
  <c r="I195" i="18"/>
  <c r="N195" i="18" s="1"/>
  <c r="I196" i="18"/>
  <c r="N196" i="18" s="1"/>
  <c r="I197" i="18"/>
  <c r="N197" i="18" s="1"/>
  <c r="I198" i="18"/>
  <c r="N198" i="18" s="1"/>
  <c r="I199" i="18"/>
  <c r="N199" i="18" s="1"/>
  <c r="I200" i="18"/>
  <c r="N200" i="18" s="1"/>
  <c r="I201" i="18"/>
  <c r="N201" i="18" s="1"/>
  <c r="I202" i="18"/>
  <c r="N202" i="18" s="1"/>
  <c r="I203" i="18"/>
  <c r="N203" i="18" s="1"/>
  <c r="I204" i="18"/>
  <c r="N204" i="18" s="1"/>
  <c r="I205" i="18"/>
  <c r="N205" i="18" s="1"/>
  <c r="I206" i="18"/>
  <c r="N206" i="18" s="1"/>
  <c r="I207" i="18"/>
  <c r="N207" i="18" s="1"/>
  <c r="I208" i="18"/>
  <c r="N208" i="18" s="1"/>
  <c r="I209" i="18"/>
  <c r="N209" i="18" s="1"/>
  <c r="I210" i="18"/>
  <c r="N210" i="18" s="1"/>
  <c r="I211" i="18"/>
  <c r="N211" i="18" s="1"/>
  <c r="I212" i="18"/>
  <c r="I213" i="18"/>
  <c r="N213" i="18" s="1"/>
  <c r="I214" i="18"/>
  <c r="N214" i="18" s="1"/>
  <c r="I215" i="18"/>
  <c r="N215" i="18" s="1"/>
  <c r="I216" i="18"/>
  <c r="N216" i="18" s="1"/>
  <c r="I217" i="18"/>
  <c r="N217" i="18" s="1"/>
  <c r="I218" i="18"/>
  <c r="N218" i="18" s="1"/>
  <c r="I219" i="18"/>
  <c r="I220" i="18"/>
  <c r="N220" i="18" s="1"/>
  <c r="I221" i="18"/>
  <c r="N221" i="18" s="1"/>
  <c r="I222" i="18"/>
  <c r="N222" i="18" s="1"/>
  <c r="I223" i="18"/>
  <c r="N223" i="18" s="1"/>
  <c r="I224" i="18"/>
  <c r="N224" i="18" s="1"/>
  <c r="I225" i="18"/>
  <c r="N225" i="18" s="1"/>
  <c r="I227" i="18"/>
  <c r="E22" i="25" s="1"/>
  <c r="I228" i="18"/>
  <c r="N228" i="18" s="1"/>
  <c r="I229" i="18"/>
  <c r="N229" i="18" s="1"/>
  <c r="I230" i="18"/>
  <c r="N230" i="18" s="1"/>
  <c r="I231" i="18"/>
  <c r="N231" i="18" s="1"/>
  <c r="I232" i="18"/>
  <c r="N232" i="18" s="1"/>
  <c r="I233" i="18"/>
  <c r="N233" i="18" s="1"/>
  <c r="I234" i="18"/>
  <c r="E23" i="25" s="1"/>
  <c r="I235" i="18"/>
  <c r="N235" i="18" s="1"/>
  <c r="I236" i="18"/>
  <c r="N236" i="18" s="1"/>
  <c r="I237" i="18"/>
  <c r="N237" i="18" s="1"/>
  <c r="I238" i="18"/>
  <c r="N238" i="18" s="1"/>
  <c r="I239" i="18"/>
  <c r="N239" i="18" s="1"/>
  <c r="I240" i="18"/>
  <c r="N240" i="18" s="1"/>
  <c r="I242" i="18"/>
  <c r="I243" i="18"/>
  <c r="N243" i="18" s="1"/>
  <c r="I244" i="18"/>
  <c r="N244" i="18" s="1"/>
  <c r="I245" i="18"/>
  <c r="N245" i="18" s="1"/>
  <c r="I246" i="18"/>
  <c r="N246" i="18" s="1"/>
  <c r="I247" i="18"/>
  <c r="N247" i="18" s="1"/>
  <c r="I248" i="18"/>
  <c r="N248" i="18" s="1"/>
  <c r="I250" i="18"/>
  <c r="N250" i="18" s="1"/>
  <c r="I251" i="18"/>
  <c r="N251" i="18" s="1"/>
  <c r="I252" i="18"/>
  <c r="N252" i="18" s="1"/>
  <c r="I253" i="18"/>
  <c r="N253" i="18" s="1"/>
  <c r="I254" i="18"/>
  <c r="N254" i="18" s="1"/>
  <c r="I255" i="18"/>
  <c r="N255" i="18" s="1"/>
  <c r="I257" i="18"/>
  <c r="N257" i="18" s="1"/>
  <c r="I258" i="18"/>
  <c r="N258" i="18" s="1"/>
  <c r="I259" i="18"/>
  <c r="N259" i="18" s="1"/>
  <c r="I260" i="18"/>
  <c r="N260" i="18" s="1"/>
  <c r="I261" i="18"/>
  <c r="N261" i="18" s="1"/>
  <c r="I262" i="18"/>
  <c r="N262" i="18" s="1"/>
  <c r="I263" i="18"/>
  <c r="I264" i="18"/>
  <c r="N264" i="18" s="1"/>
  <c r="I265" i="18"/>
  <c r="N265" i="18" s="1"/>
  <c r="I266" i="18"/>
  <c r="N266" i="18" s="1"/>
  <c r="I267" i="18"/>
  <c r="N267" i="18" s="1"/>
  <c r="I268" i="18"/>
  <c r="N268" i="18" s="1"/>
  <c r="I269" i="18"/>
  <c r="N269" i="18" s="1"/>
  <c r="I270" i="18"/>
  <c r="I271" i="18"/>
  <c r="N271" i="18" s="1"/>
  <c r="I272" i="18"/>
  <c r="N272" i="18" s="1"/>
  <c r="I273" i="18"/>
  <c r="N273" i="18" s="1"/>
  <c r="I274" i="18"/>
  <c r="N274" i="18" s="1"/>
  <c r="I275" i="18"/>
  <c r="N275" i="18" s="1"/>
  <c r="I276" i="18"/>
  <c r="N276" i="18" s="1"/>
  <c r="I277" i="18"/>
  <c r="I278" i="18"/>
  <c r="N278" i="18" s="1"/>
  <c r="I279" i="18"/>
  <c r="N279" i="18" s="1"/>
  <c r="I280" i="18"/>
  <c r="N280" i="18" s="1"/>
  <c r="I281" i="18"/>
  <c r="N281" i="18" s="1"/>
  <c r="I282" i="18"/>
  <c r="N282" i="18" s="1"/>
  <c r="I283" i="18"/>
  <c r="N283" i="18" s="1"/>
  <c r="I284" i="18"/>
  <c r="I285" i="18"/>
  <c r="N285" i="18" s="1"/>
  <c r="I286" i="18"/>
  <c r="N286" i="18" s="1"/>
  <c r="I287" i="18"/>
  <c r="N287" i="18" s="1"/>
  <c r="I288" i="18"/>
  <c r="N288" i="18" s="1"/>
  <c r="I289" i="18"/>
  <c r="N289" i="18" s="1"/>
  <c r="I290" i="18"/>
  <c r="N290" i="18" s="1"/>
  <c r="I291" i="18"/>
  <c r="I292" i="18"/>
  <c r="N292" i="18" s="1"/>
  <c r="I293" i="18"/>
  <c r="N293" i="18" s="1"/>
  <c r="I294" i="18"/>
  <c r="N294" i="18" s="1"/>
  <c r="I295" i="18"/>
  <c r="N295" i="18" s="1"/>
  <c r="I296" i="18"/>
  <c r="N296" i="18" s="1"/>
  <c r="I297" i="18"/>
  <c r="N297" i="18" s="1"/>
  <c r="I298" i="18"/>
  <c r="I299" i="18"/>
  <c r="N299" i="18" s="1"/>
  <c r="I300" i="18"/>
  <c r="N300" i="18" s="1"/>
  <c r="I301" i="18"/>
  <c r="N301" i="18" s="1"/>
  <c r="I302" i="18"/>
  <c r="N302" i="18" s="1"/>
  <c r="I303" i="18"/>
  <c r="N303" i="18" s="1"/>
  <c r="I304" i="18"/>
  <c r="N304" i="18" s="1"/>
  <c r="I305" i="18"/>
  <c r="I306" i="18"/>
  <c r="N306" i="18" s="1"/>
  <c r="I307" i="18"/>
  <c r="N307" i="18" s="1"/>
  <c r="I308" i="18"/>
  <c r="N308" i="18" s="1"/>
  <c r="I309" i="18"/>
  <c r="N309" i="18" s="1"/>
  <c r="I310" i="18"/>
  <c r="N310" i="18" s="1"/>
  <c r="I311" i="18"/>
  <c r="N311" i="18" s="1"/>
  <c r="I312" i="18"/>
  <c r="I313" i="18"/>
  <c r="N313" i="18" s="1"/>
  <c r="I314" i="18"/>
  <c r="N314" i="18" s="1"/>
  <c r="I315" i="18"/>
  <c r="N315" i="18" s="1"/>
  <c r="I316" i="18"/>
  <c r="N316" i="18" s="1"/>
  <c r="I317" i="18"/>
  <c r="N317" i="18" s="1"/>
  <c r="I318" i="18"/>
  <c r="N318" i="18" s="1"/>
  <c r="I319" i="18"/>
  <c r="I320" i="18"/>
  <c r="N320" i="18" s="1"/>
  <c r="I321" i="18"/>
  <c r="N321" i="18" s="1"/>
  <c r="I322" i="18"/>
  <c r="N322" i="18" s="1"/>
  <c r="I323" i="18"/>
  <c r="N323" i="18" s="1"/>
  <c r="I324" i="18"/>
  <c r="N324" i="18" s="1"/>
  <c r="I325" i="18"/>
  <c r="N325" i="18" s="1"/>
  <c r="I326" i="18"/>
  <c r="I327" i="18"/>
  <c r="N327" i="18" s="1"/>
  <c r="I328" i="18"/>
  <c r="N328" i="18" s="1"/>
  <c r="I329" i="18"/>
  <c r="N329" i="18" s="1"/>
  <c r="I330" i="18"/>
  <c r="N330" i="18" s="1"/>
  <c r="I331" i="18"/>
  <c r="N331" i="18" s="1"/>
  <c r="I332" i="18"/>
  <c r="N332" i="18" s="1"/>
  <c r="I333" i="18"/>
  <c r="I334" i="18"/>
  <c r="N334" i="18" s="1"/>
  <c r="I335" i="18"/>
  <c r="N335" i="18" s="1"/>
  <c r="I336" i="18"/>
  <c r="N336" i="18" s="1"/>
  <c r="I337" i="18"/>
  <c r="N337" i="18" s="1"/>
  <c r="I338" i="18"/>
  <c r="N338" i="18" s="1"/>
  <c r="I339" i="18"/>
  <c r="N339" i="18" s="1"/>
  <c r="I340" i="18"/>
  <c r="I341" i="18"/>
  <c r="N341" i="18" s="1"/>
  <c r="I342" i="18"/>
  <c r="N342" i="18" s="1"/>
  <c r="I343" i="18"/>
  <c r="N343" i="18" s="1"/>
  <c r="I344" i="18"/>
  <c r="N344" i="18" s="1"/>
  <c r="I345" i="18"/>
  <c r="N345" i="18" s="1"/>
  <c r="I346" i="18"/>
  <c r="N346" i="18" s="1"/>
  <c r="I347" i="18"/>
  <c r="I348" i="18"/>
  <c r="N348" i="18" s="1"/>
  <c r="I349" i="18"/>
  <c r="N349" i="18" s="1"/>
  <c r="I350" i="18"/>
  <c r="N350" i="18" s="1"/>
  <c r="I351" i="18"/>
  <c r="N351" i="18" s="1"/>
  <c r="I352" i="18"/>
  <c r="N352" i="18" s="1"/>
  <c r="I353" i="18"/>
  <c r="N353" i="18" s="1"/>
  <c r="I354" i="18"/>
  <c r="I355" i="18"/>
  <c r="N355" i="18" s="1"/>
  <c r="I356" i="18"/>
  <c r="N356" i="18" s="1"/>
  <c r="I357" i="18"/>
  <c r="N357" i="18" s="1"/>
  <c r="I358" i="18"/>
  <c r="N358" i="18" s="1"/>
  <c r="I359" i="18"/>
  <c r="N359" i="18" s="1"/>
  <c r="I360" i="18"/>
  <c r="N360" i="18" s="1"/>
  <c r="I362" i="18"/>
  <c r="I363" i="18"/>
  <c r="N363" i="18" s="1"/>
  <c r="I364" i="18"/>
  <c r="N364" i="18" s="1"/>
  <c r="I365" i="18"/>
  <c r="N365" i="18" s="1"/>
  <c r="I366" i="18"/>
  <c r="N366" i="18" s="1"/>
  <c r="I367" i="18"/>
  <c r="N367" i="18" s="1"/>
  <c r="I368" i="18"/>
  <c r="N368" i="18" s="1"/>
  <c r="I369" i="18"/>
  <c r="I370" i="18"/>
  <c r="N370" i="18" s="1"/>
  <c r="I371" i="18"/>
  <c r="N371" i="18" s="1"/>
  <c r="I372" i="18"/>
  <c r="N372" i="18" s="1"/>
  <c r="I373" i="18"/>
  <c r="N373" i="18" s="1"/>
  <c r="I374" i="18"/>
  <c r="N374" i="18" s="1"/>
  <c r="I375" i="18"/>
  <c r="N375" i="18" s="1"/>
  <c r="I376" i="18"/>
  <c r="CX379" i="18" s="1"/>
  <c r="I377" i="18"/>
  <c r="N377" i="18" s="1"/>
  <c r="I378" i="18"/>
  <c r="N378" i="18" s="1"/>
  <c r="I379" i="18"/>
  <c r="N379" i="18" s="1"/>
  <c r="I380" i="18"/>
  <c r="N380" i="18" s="1"/>
  <c r="I381" i="18"/>
  <c r="N381" i="18" s="1"/>
  <c r="I382" i="18"/>
  <c r="N382" i="18" s="1"/>
  <c r="I383" i="18"/>
  <c r="I384" i="18"/>
  <c r="N384" i="18" s="1"/>
  <c r="I385" i="18"/>
  <c r="N385" i="18" s="1"/>
  <c r="I386" i="18"/>
  <c r="N386" i="18" s="1"/>
  <c r="I387" i="18"/>
  <c r="N387" i="18" s="1"/>
  <c r="I388" i="18"/>
  <c r="N388" i="18" s="1"/>
  <c r="I389" i="18"/>
  <c r="N389" i="18" s="1"/>
  <c r="N79" i="18" l="1"/>
  <c r="I17" i="18"/>
  <c r="D21" i="29" s="1"/>
  <c r="CZ101" i="18"/>
  <c r="DA100" i="18" s="1"/>
  <c r="I16" i="29"/>
  <c r="K16" i="29" s="1"/>
  <c r="AT56" i="18"/>
  <c r="AT49" i="18"/>
  <c r="N376" i="18"/>
  <c r="CH379" i="18"/>
  <c r="CI379" i="18"/>
  <c r="CJ379" i="18"/>
  <c r="CK379" i="18"/>
  <c r="CL379" i="18"/>
  <c r="CM379" i="18"/>
  <c r="CN379" i="18"/>
  <c r="CO379" i="18"/>
  <c r="CP379" i="18"/>
  <c r="CQ379" i="18"/>
  <c r="CR379" i="18"/>
  <c r="CS379" i="18"/>
  <c r="CT379" i="18"/>
  <c r="CU379" i="18"/>
  <c r="CV379" i="18"/>
  <c r="CW379" i="18"/>
  <c r="N319" i="18"/>
  <c r="CH322" i="18"/>
  <c r="CI322" i="18" s="1"/>
  <c r="CJ322" i="18" s="1"/>
  <c r="CK322" i="18" s="1"/>
  <c r="CL322" i="18" s="1"/>
  <c r="CM322" i="18" s="1"/>
  <c r="CN322" i="18" s="1"/>
  <c r="CO322" i="18" s="1"/>
  <c r="CP322" i="18" s="1"/>
  <c r="CQ322" i="18" s="1"/>
  <c r="CR322" i="18" s="1"/>
  <c r="CS322" i="18" s="1"/>
  <c r="CT322" i="18" s="1"/>
  <c r="CU322" i="18" s="1"/>
  <c r="CV322" i="18" s="1"/>
  <c r="CW322" i="18" s="1"/>
  <c r="CX322" i="18" s="1"/>
  <c r="N148" i="18"/>
  <c r="CH151" i="18"/>
  <c r="CI151" i="18" s="1"/>
  <c r="CJ151" i="18" s="1"/>
  <c r="CK151" i="18" s="1"/>
  <c r="CL151" i="18" s="1"/>
  <c r="CM151" i="18" s="1"/>
  <c r="CN151" i="18" s="1"/>
  <c r="CO151" i="18" s="1"/>
  <c r="CP151" i="18" s="1"/>
  <c r="CQ151" i="18" s="1"/>
  <c r="CR151" i="18" s="1"/>
  <c r="CS151" i="18" s="1"/>
  <c r="CT151" i="18" s="1"/>
  <c r="CU151" i="18" s="1"/>
  <c r="CV151" i="18" s="1"/>
  <c r="CW151" i="18" s="1"/>
  <c r="CX151" i="18" s="1"/>
  <c r="N383" i="18"/>
  <c r="CH386" i="18"/>
  <c r="CI386" i="18"/>
  <c r="CJ386" i="18"/>
  <c r="CK386" i="18"/>
  <c r="CL386" i="18"/>
  <c r="CM386" i="18"/>
  <c r="CN386" i="18"/>
  <c r="CO386" i="18"/>
  <c r="CP386" i="18"/>
  <c r="CQ386" i="18"/>
  <c r="CR386" i="18"/>
  <c r="CS386" i="18"/>
  <c r="CT386" i="18"/>
  <c r="CU386" i="18"/>
  <c r="CV386" i="18"/>
  <c r="CW386" i="18"/>
  <c r="N326" i="18"/>
  <c r="CH329" i="18"/>
  <c r="CI329" i="18"/>
  <c r="CJ329" i="18" s="1"/>
  <c r="CK329" i="18" s="1"/>
  <c r="CL329" i="18" s="1"/>
  <c r="CM329" i="18" s="1"/>
  <c r="CN329" i="18" s="1"/>
  <c r="CO329" i="18" s="1"/>
  <c r="CP329" i="18" s="1"/>
  <c r="CQ329" i="18" s="1"/>
  <c r="CR329" i="18" s="1"/>
  <c r="CS329" i="18" s="1"/>
  <c r="CT329" i="18" s="1"/>
  <c r="CU329" i="18" s="1"/>
  <c r="CV329" i="18" s="1"/>
  <c r="CW329" i="18" s="1"/>
  <c r="CX329" i="18" s="1"/>
  <c r="N155" i="18"/>
  <c r="CH158" i="18"/>
  <c r="CI158" i="18" s="1"/>
  <c r="CJ158" i="18" s="1"/>
  <c r="CK158" i="18" s="1"/>
  <c r="CL158" i="18" s="1"/>
  <c r="CM158" i="18" s="1"/>
  <c r="CN158" i="18" s="1"/>
  <c r="CO158" i="18" s="1"/>
  <c r="CP158" i="18" s="1"/>
  <c r="CQ158" i="18" s="1"/>
  <c r="CR158" i="18" s="1"/>
  <c r="CS158" i="18" s="1"/>
  <c r="CT158" i="18" s="1"/>
  <c r="CU158" i="18" s="1"/>
  <c r="CV158" i="18" s="1"/>
  <c r="CW158" i="18" s="1"/>
  <c r="CX158" i="18" s="1"/>
  <c r="N305" i="18"/>
  <c r="CH308" i="18"/>
  <c r="CI308" i="18"/>
  <c r="CJ308" i="18" s="1"/>
  <c r="CK308" i="18" s="1"/>
  <c r="CL308" i="18" s="1"/>
  <c r="CM308" i="18" s="1"/>
  <c r="CN308" i="18" s="1"/>
  <c r="CO308" i="18" s="1"/>
  <c r="CP308" i="18" s="1"/>
  <c r="CQ308" i="18" s="1"/>
  <c r="CR308" i="18" s="1"/>
  <c r="CS308" i="18" s="1"/>
  <c r="CT308" i="18" s="1"/>
  <c r="CU308" i="18" s="1"/>
  <c r="CV308" i="18" s="1"/>
  <c r="CW308" i="18" s="1"/>
  <c r="CX308" i="18" s="1"/>
  <c r="N134" i="18"/>
  <c r="CH137" i="18"/>
  <c r="CI137" i="18" s="1"/>
  <c r="CJ137" i="18" s="1"/>
  <c r="CK137" i="18" s="1"/>
  <c r="CL137" i="18" s="1"/>
  <c r="CM137" i="18" s="1"/>
  <c r="CN137" i="18" s="1"/>
  <c r="CO137" i="18" s="1"/>
  <c r="CP137" i="18" s="1"/>
  <c r="CQ137" i="18" s="1"/>
  <c r="CR137" i="18" s="1"/>
  <c r="CS137" i="18" s="1"/>
  <c r="CT137" i="18" s="1"/>
  <c r="CU137" i="18" s="1"/>
  <c r="CV137" i="18" s="1"/>
  <c r="CW137" i="18" s="1"/>
  <c r="CX137" i="18" s="1"/>
  <c r="N162" i="18"/>
  <c r="CH165" i="18"/>
  <c r="CI165" i="18" s="1"/>
  <c r="CJ165" i="18" s="1"/>
  <c r="CK165" i="18" s="1"/>
  <c r="CL165" i="18" s="1"/>
  <c r="CM165" i="18" s="1"/>
  <c r="CN165" i="18" s="1"/>
  <c r="CO165" i="18" s="1"/>
  <c r="CP165" i="18" s="1"/>
  <c r="CQ165" i="18" s="1"/>
  <c r="CR165" i="18" s="1"/>
  <c r="CS165" i="18" s="1"/>
  <c r="CT165" i="18" s="1"/>
  <c r="CU165" i="18" s="1"/>
  <c r="CV165" i="18" s="1"/>
  <c r="CW165" i="18" s="1"/>
  <c r="CX165" i="18" s="1"/>
  <c r="N362" i="18"/>
  <c r="CH365" i="18"/>
  <c r="CI365" i="18"/>
  <c r="CJ365" i="18"/>
  <c r="CK365" i="18"/>
  <c r="CL365" i="18"/>
  <c r="CM365" i="18"/>
  <c r="CN365" i="18"/>
  <c r="CO365" i="18"/>
  <c r="CP365" i="18"/>
  <c r="CQ365" i="18"/>
  <c r="CR365" i="18"/>
  <c r="CS365" i="18"/>
  <c r="CT365" i="18"/>
  <c r="CU365" i="18"/>
  <c r="CV365" i="18"/>
  <c r="CW365" i="18"/>
  <c r="N333" i="18"/>
  <c r="CH336" i="18"/>
  <c r="CI336" i="18"/>
  <c r="CJ336" i="18" s="1"/>
  <c r="CK336" i="18" s="1"/>
  <c r="CL336" i="18" s="1"/>
  <c r="CM336" i="18" s="1"/>
  <c r="CN336" i="18" s="1"/>
  <c r="CO336" i="18" s="1"/>
  <c r="CP336" i="18" s="1"/>
  <c r="CQ336" i="18" s="1"/>
  <c r="CR336" i="18" s="1"/>
  <c r="CS336" i="18" s="1"/>
  <c r="CT336" i="18" s="1"/>
  <c r="CU336" i="18" s="1"/>
  <c r="CV336" i="18" s="1"/>
  <c r="CW336" i="18" s="1"/>
  <c r="CX336" i="18" s="1"/>
  <c r="N340" i="18"/>
  <c r="CH343" i="18"/>
  <c r="CI343" i="18"/>
  <c r="CJ343" i="18" s="1"/>
  <c r="CK343" i="18" s="1"/>
  <c r="CL343" i="18" s="1"/>
  <c r="CM343" i="18" s="1"/>
  <c r="CN343" i="18" s="1"/>
  <c r="CO343" i="18" s="1"/>
  <c r="CP343" i="18" s="1"/>
  <c r="CQ343" i="18" s="1"/>
  <c r="CR343" i="18" s="1"/>
  <c r="CS343" i="18" s="1"/>
  <c r="CT343" i="18" s="1"/>
  <c r="CU343" i="18" s="1"/>
  <c r="CV343" i="18" s="1"/>
  <c r="CW343" i="18" s="1"/>
  <c r="CX343" i="18" s="1"/>
  <c r="E16" i="25"/>
  <c r="CX386" i="18"/>
  <c r="CX365" i="18"/>
  <c r="CX368" i="18" s="1"/>
  <c r="CH252" i="18"/>
  <c r="N369" i="18"/>
  <c r="CH372" i="18"/>
  <c r="CI372" i="18"/>
  <c r="CJ372" i="18"/>
  <c r="CK372" i="18"/>
  <c r="CL372" i="18"/>
  <c r="CM372" i="18"/>
  <c r="CN372" i="18"/>
  <c r="CO372" i="18"/>
  <c r="CP372" i="18"/>
  <c r="CQ372" i="18"/>
  <c r="CR372" i="18"/>
  <c r="CS372" i="18"/>
  <c r="CT372" i="18"/>
  <c r="CU372" i="18"/>
  <c r="CV372" i="18"/>
  <c r="CW372" i="18"/>
  <c r="N141" i="18"/>
  <c r="CH144" i="18"/>
  <c r="CI144" i="18" s="1"/>
  <c r="CJ144" i="18" s="1"/>
  <c r="CK144" i="18" s="1"/>
  <c r="CL144" i="18" s="1"/>
  <c r="CM144" i="18" s="1"/>
  <c r="CN144" i="18" s="1"/>
  <c r="CO144" i="18" s="1"/>
  <c r="CP144" i="18" s="1"/>
  <c r="CQ144" i="18" s="1"/>
  <c r="CR144" i="18" s="1"/>
  <c r="CS144" i="18" s="1"/>
  <c r="CT144" i="18" s="1"/>
  <c r="CU144" i="18" s="1"/>
  <c r="CV144" i="18" s="1"/>
  <c r="CW144" i="18" s="1"/>
  <c r="CX144" i="18" s="1"/>
  <c r="N347" i="18"/>
  <c r="CH350" i="18"/>
  <c r="CI350" i="18"/>
  <c r="CJ350" i="18" s="1"/>
  <c r="CK350" i="18" s="1"/>
  <c r="CL350" i="18" s="1"/>
  <c r="CM350" i="18" s="1"/>
  <c r="CN350" i="18" s="1"/>
  <c r="CO350" i="18" s="1"/>
  <c r="CP350" i="18" s="1"/>
  <c r="CQ350" i="18" s="1"/>
  <c r="CR350" i="18" s="1"/>
  <c r="CS350" i="18" s="1"/>
  <c r="CT350" i="18" s="1"/>
  <c r="CU350" i="18" s="1"/>
  <c r="CV350" i="18" s="1"/>
  <c r="CW350" i="18" s="1"/>
  <c r="CX350" i="18" s="1"/>
  <c r="N120" i="18"/>
  <c r="CH123" i="18"/>
  <c r="CI123" i="18" s="1"/>
  <c r="CJ123" i="18" s="1"/>
  <c r="CK123" i="18" s="1"/>
  <c r="CL123" i="18" s="1"/>
  <c r="CM123" i="18" s="1"/>
  <c r="CN123" i="18" s="1"/>
  <c r="CO123" i="18" s="1"/>
  <c r="CP123" i="18" s="1"/>
  <c r="CQ123" i="18" s="1"/>
  <c r="CR123" i="18" s="1"/>
  <c r="CS123" i="18" s="1"/>
  <c r="CT123" i="18" s="1"/>
  <c r="CU123" i="18" s="1"/>
  <c r="CV123" i="18" s="1"/>
  <c r="CW123" i="18" s="1"/>
  <c r="CX123" i="18" s="1"/>
  <c r="N312" i="18"/>
  <c r="CH315" i="18"/>
  <c r="CI315" i="18"/>
  <c r="CJ315" i="18" s="1"/>
  <c r="CK315" i="18" s="1"/>
  <c r="CL315" i="18" s="1"/>
  <c r="CM315" i="18" s="1"/>
  <c r="CN315" i="18" s="1"/>
  <c r="CO315" i="18" s="1"/>
  <c r="CP315" i="18" s="1"/>
  <c r="CQ315" i="18" s="1"/>
  <c r="CR315" i="18" s="1"/>
  <c r="CS315" i="18" s="1"/>
  <c r="CT315" i="18" s="1"/>
  <c r="CU315" i="18" s="1"/>
  <c r="CV315" i="18" s="1"/>
  <c r="CW315" i="18" s="1"/>
  <c r="CX315" i="18" s="1"/>
  <c r="N354" i="18"/>
  <c r="CH357" i="18"/>
  <c r="CI357" i="18"/>
  <c r="CJ357" i="18" s="1"/>
  <c r="CK357" i="18" s="1"/>
  <c r="CL357" i="18" s="1"/>
  <c r="CM357" i="18" s="1"/>
  <c r="CN357" i="18" s="1"/>
  <c r="CO357" i="18" s="1"/>
  <c r="CP357" i="18" s="1"/>
  <c r="CQ357" i="18" s="1"/>
  <c r="CR357" i="18" s="1"/>
  <c r="CS357" i="18" s="1"/>
  <c r="CT357" i="18" s="1"/>
  <c r="CU357" i="18" s="1"/>
  <c r="CV357" i="18" s="1"/>
  <c r="CW357" i="18" s="1"/>
  <c r="CX357" i="18" s="1"/>
  <c r="N298" i="18"/>
  <c r="CH301" i="18"/>
  <c r="CI301" i="18" s="1"/>
  <c r="CJ301" i="18" s="1"/>
  <c r="CK301" i="18" s="1"/>
  <c r="CL301" i="18" s="1"/>
  <c r="CM301" i="18" s="1"/>
  <c r="CN301" i="18" s="1"/>
  <c r="CO301" i="18" s="1"/>
  <c r="CP301" i="18" s="1"/>
  <c r="CQ301" i="18" s="1"/>
  <c r="CR301" i="18" s="1"/>
  <c r="CS301" i="18" s="1"/>
  <c r="CT301" i="18" s="1"/>
  <c r="CU301" i="18" s="1"/>
  <c r="CV301" i="18" s="1"/>
  <c r="CW301" i="18" s="1"/>
  <c r="CX301" i="18" s="1"/>
  <c r="N127" i="18"/>
  <c r="CH130" i="18"/>
  <c r="CI130" i="18" s="1"/>
  <c r="CJ130" i="18" s="1"/>
  <c r="CK130" i="18" s="1"/>
  <c r="CL130" i="18" s="1"/>
  <c r="CM130" i="18" s="1"/>
  <c r="CN130" i="18" s="1"/>
  <c r="CO130" i="18" s="1"/>
  <c r="CP130" i="18" s="1"/>
  <c r="CQ130" i="18" s="1"/>
  <c r="CR130" i="18" s="1"/>
  <c r="CS130" i="18" s="1"/>
  <c r="CT130" i="18" s="1"/>
  <c r="CU130" i="18" s="1"/>
  <c r="CV130" i="18" s="1"/>
  <c r="CW130" i="18" s="1"/>
  <c r="CX130" i="18" s="1"/>
  <c r="CX372" i="18"/>
  <c r="CX375" i="18" s="1"/>
  <c r="CY372" i="18"/>
  <c r="CY371" i="18"/>
  <c r="CZ370" i="18" s="1"/>
  <c r="CY307" i="18"/>
  <c r="CZ306" i="18" s="1"/>
  <c r="CY328" i="18"/>
  <c r="CZ327" i="18" s="1"/>
  <c r="CY172" i="18"/>
  <c r="CZ171" i="18"/>
  <c r="CX382" i="18"/>
  <c r="CZ235" i="18"/>
  <c r="CY236" i="18"/>
  <c r="CY59" i="18"/>
  <c r="AW56" i="18" s="1"/>
  <c r="CY58" i="18"/>
  <c r="CZ57" i="18" s="1"/>
  <c r="CY300" i="18"/>
  <c r="CZ299" i="18" s="1"/>
  <c r="CY314" i="18"/>
  <c r="CZ313" i="18" s="1"/>
  <c r="CZ228" i="18"/>
  <c r="CY229" i="18"/>
  <c r="CY378" i="18"/>
  <c r="CZ377" i="18" s="1"/>
  <c r="CY379" i="18"/>
  <c r="CY136" i="18"/>
  <c r="CZ135" i="18" s="1"/>
  <c r="CY321" i="18"/>
  <c r="CZ320" i="18" s="1"/>
  <c r="CY143" i="18"/>
  <c r="CZ142" i="18" s="1"/>
  <c r="CY52" i="18"/>
  <c r="AW49" i="18" s="1"/>
  <c r="CY51" i="18"/>
  <c r="CZ50" i="18" s="1"/>
  <c r="CY157" i="18"/>
  <c r="CZ156" i="18" s="1"/>
  <c r="CY335" i="18"/>
  <c r="CZ334" i="18" s="1"/>
  <c r="CY364" i="18"/>
  <c r="CZ363" i="18" s="1"/>
  <c r="CY365" i="18"/>
  <c r="CY349" i="18"/>
  <c r="CZ348" i="18" s="1"/>
  <c r="CX55" i="18"/>
  <c r="CY129" i="18"/>
  <c r="CZ128" i="18" s="1"/>
  <c r="CY251" i="18"/>
  <c r="CZ250" i="18" s="1"/>
  <c r="CX62" i="18"/>
  <c r="CY342" i="18"/>
  <c r="CZ341" i="18" s="1"/>
  <c r="CY385" i="18"/>
  <c r="CZ384" i="18" s="1"/>
  <c r="CY386" i="18"/>
  <c r="CY150" i="18"/>
  <c r="CZ149" i="18" s="1"/>
  <c r="CY356" i="18"/>
  <c r="CZ355" i="18" s="1"/>
  <c r="CY164" i="18"/>
  <c r="CZ163" i="18" s="1"/>
  <c r="CY122" i="18"/>
  <c r="CZ121" i="18" s="1"/>
  <c r="CY179" i="18"/>
  <c r="CZ178" i="18"/>
  <c r="N184" i="18"/>
  <c r="Y74" i="19"/>
  <c r="AE62" i="16"/>
  <c r="W63" i="19"/>
  <c r="W74" i="19" s="1"/>
  <c r="S62" i="16"/>
  <c r="AI51" i="16"/>
  <c r="AG62" i="16"/>
  <c r="O19" i="17" s="1"/>
  <c r="AA19" i="17" s="1"/>
  <c r="L230" i="18"/>
  <c r="DA101" i="18" l="1"/>
  <c r="AE56" i="18"/>
  <c r="AE49" i="18"/>
  <c r="CY357" i="18"/>
  <c r="CX360" i="18"/>
  <c r="CX353" i="18"/>
  <c r="CY350" i="18"/>
  <c r="CY353" i="18" s="1"/>
  <c r="CY343" i="18"/>
  <c r="CX346" i="18"/>
  <c r="CY336" i="18"/>
  <c r="CX339" i="18"/>
  <c r="CX332" i="18"/>
  <c r="CY329" i="18"/>
  <c r="CX325" i="18"/>
  <c r="CY322" i="18"/>
  <c r="CZ322" i="18" s="1"/>
  <c r="BF319" i="18" s="1"/>
  <c r="CX318" i="18"/>
  <c r="CY315" i="18"/>
  <c r="CX311" i="18"/>
  <c r="CY308" i="18"/>
  <c r="CY311" i="18" s="1"/>
  <c r="CY301" i="18"/>
  <c r="CX304" i="18"/>
  <c r="CX168" i="18"/>
  <c r="CY165" i="18"/>
  <c r="CY158" i="18"/>
  <c r="CX161" i="18"/>
  <c r="CY151" i="18"/>
  <c r="CY154" i="18" s="1"/>
  <c r="CY144" i="18"/>
  <c r="CX147" i="18"/>
  <c r="CY137" i="18"/>
  <c r="CY130" i="18"/>
  <c r="CZ130" i="18" s="1"/>
  <c r="BF127" i="18" s="1"/>
  <c r="CX133" i="18"/>
  <c r="CX126" i="18"/>
  <c r="CY123" i="18"/>
  <c r="CY126" i="18" s="1"/>
  <c r="CX140" i="18"/>
  <c r="CX389" i="18"/>
  <c r="CX154" i="18"/>
  <c r="AT127" i="18"/>
  <c r="CP133" i="18"/>
  <c r="CH133" i="18"/>
  <c r="V127" i="18"/>
  <c r="CQ304" i="18"/>
  <c r="CI304" i="18"/>
  <c r="CR360" i="18"/>
  <c r="CJ360" i="18"/>
  <c r="CS318" i="18"/>
  <c r="CK318" i="18"/>
  <c r="AE312" i="18"/>
  <c r="CQ126" i="18"/>
  <c r="CI126" i="18"/>
  <c r="CT353" i="18"/>
  <c r="CL353" i="18"/>
  <c r="CV147" i="18"/>
  <c r="CN147" i="18"/>
  <c r="AN141" i="18"/>
  <c r="CW375" i="18"/>
  <c r="AQ369" i="18"/>
  <c r="CO375" i="18"/>
  <c r="CH255" i="18"/>
  <c r="CW346" i="18"/>
  <c r="CO346" i="18"/>
  <c r="AQ340" i="18"/>
  <c r="AT333" i="18"/>
  <c r="CP339" i="18"/>
  <c r="CH339" i="18"/>
  <c r="CQ368" i="18"/>
  <c r="AW362" i="18"/>
  <c r="CI368" i="18"/>
  <c r="CU168" i="18"/>
  <c r="CM168" i="18"/>
  <c r="CV140" i="18"/>
  <c r="AN134" i="18"/>
  <c r="CN140" i="18"/>
  <c r="CW311" i="18"/>
  <c r="CO311" i="18"/>
  <c r="AQ305" i="18"/>
  <c r="CR161" i="18"/>
  <c r="CJ161" i="18"/>
  <c r="CS332" i="18"/>
  <c r="CK332" i="18"/>
  <c r="AE326" i="18"/>
  <c r="CT389" i="18"/>
  <c r="CL389" i="18"/>
  <c r="AT148" i="18"/>
  <c r="CP154" i="18"/>
  <c r="CH154" i="18"/>
  <c r="AW319" i="18"/>
  <c r="CQ325" i="18"/>
  <c r="CI325" i="18"/>
  <c r="CR382" i="18"/>
  <c r="CJ382" i="18"/>
  <c r="CW133" i="18"/>
  <c r="CO133" i="18"/>
  <c r="AQ127" i="18"/>
  <c r="AT298" i="18"/>
  <c r="CP304" i="18"/>
  <c r="CH304" i="18"/>
  <c r="CQ360" i="18"/>
  <c r="CI360" i="18"/>
  <c r="CR318" i="18"/>
  <c r="CJ318" i="18"/>
  <c r="AT120" i="18"/>
  <c r="CP126" i="18"/>
  <c r="CH126" i="18"/>
  <c r="CS353" i="18"/>
  <c r="CK353" i="18"/>
  <c r="AE347" i="18"/>
  <c r="CU147" i="18"/>
  <c r="CM147" i="18"/>
  <c r="CV375" i="18"/>
  <c r="CN375" i="18"/>
  <c r="AN369" i="18"/>
  <c r="CV346" i="18"/>
  <c r="CN346" i="18"/>
  <c r="AN340" i="18"/>
  <c r="CW339" i="18"/>
  <c r="CO339" i="18"/>
  <c r="AQ333" i="18"/>
  <c r="CP368" i="18"/>
  <c r="AT362" i="18"/>
  <c r="CH368" i="18"/>
  <c r="CT168" i="18"/>
  <c r="CL168" i="18"/>
  <c r="CU140" i="18"/>
  <c r="CM140" i="18"/>
  <c r="CV311" i="18"/>
  <c r="AN305" i="18"/>
  <c r="CN311" i="18"/>
  <c r="CQ161" i="18"/>
  <c r="CI161" i="18"/>
  <c r="CR332" i="18"/>
  <c r="CJ332" i="18"/>
  <c r="CS389" i="18"/>
  <c r="CK389" i="18"/>
  <c r="AE383" i="18"/>
  <c r="CW154" i="18"/>
  <c r="AQ148" i="18"/>
  <c r="CO154" i="18"/>
  <c r="CP325" i="18"/>
  <c r="AT319" i="18"/>
  <c r="CH325" i="18"/>
  <c r="CQ382" i="18"/>
  <c r="AW376" i="18"/>
  <c r="CI382" i="18"/>
  <c r="CV133" i="18"/>
  <c r="AN127" i="18"/>
  <c r="CN133" i="18"/>
  <c r="CW304" i="18"/>
  <c r="AQ298" i="18"/>
  <c r="CO304" i="18"/>
  <c r="AT354" i="18"/>
  <c r="CP360" i="18"/>
  <c r="CH360" i="18"/>
  <c r="V354" i="18"/>
  <c r="CQ318" i="18"/>
  <c r="CI318" i="18"/>
  <c r="CW126" i="18"/>
  <c r="CO126" i="18"/>
  <c r="AQ120" i="18"/>
  <c r="CR353" i="18"/>
  <c r="CJ353" i="18"/>
  <c r="CT147" i="18"/>
  <c r="CL147" i="18"/>
  <c r="CU375" i="18"/>
  <c r="CM375" i="18"/>
  <c r="CU346" i="18"/>
  <c r="CM346" i="18"/>
  <c r="CV339" i="18"/>
  <c r="CN339" i="18"/>
  <c r="AN333" i="18"/>
  <c r="CW368" i="18"/>
  <c r="CO368" i="18"/>
  <c r="AQ362" i="18"/>
  <c r="CS168" i="18"/>
  <c r="CK168" i="18"/>
  <c r="AE162" i="18"/>
  <c r="CT140" i="18"/>
  <c r="CL140" i="18"/>
  <c r="CU311" i="18"/>
  <c r="CM311" i="18"/>
  <c r="CP161" i="18"/>
  <c r="AT155" i="18"/>
  <c r="CH161" i="18"/>
  <c r="CQ332" i="18"/>
  <c r="CI332" i="18"/>
  <c r="CR389" i="18"/>
  <c r="CJ389" i="18"/>
  <c r="CV154" i="18"/>
  <c r="CN154" i="18"/>
  <c r="AN148" i="18"/>
  <c r="CW325" i="18"/>
  <c r="AQ319" i="18"/>
  <c r="CO325" i="18"/>
  <c r="CP382" i="18"/>
  <c r="AT376" i="18"/>
  <c r="CH382" i="18"/>
  <c r="CU133" i="18"/>
  <c r="CM133" i="18"/>
  <c r="CV304" i="18"/>
  <c r="CN304" i="18"/>
  <c r="AN298" i="18"/>
  <c r="CW360" i="18"/>
  <c r="CO360" i="18"/>
  <c r="AQ354" i="18"/>
  <c r="CP318" i="18"/>
  <c r="AT312" i="18"/>
  <c r="CH318" i="18"/>
  <c r="CV126" i="18"/>
  <c r="CN126" i="18"/>
  <c r="AN120" i="18"/>
  <c r="CQ353" i="18"/>
  <c r="CI353" i="18"/>
  <c r="CS147" i="18"/>
  <c r="CK147" i="18"/>
  <c r="CT375" i="18"/>
  <c r="CL375" i="18"/>
  <c r="CT346" i="18"/>
  <c r="CL346" i="18"/>
  <c r="CU339" i="18"/>
  <c r="CM339" i="18"/>
  <c r="CV368" i="18"/>
  <c r="AN362" i="18"/>
  <c r="CN368" i="18"/>
  <c r="CR168" i="18"/>
  <c r="CJ168" i="18"/>
  <c r="CS140" i="18"/>
  <c r="CK140" i="18"/>
  <c r="CT311" i="18"/>
  <c r="CL311" i="18"/>
  <c r="CW161" i="18"/>
  <c r="CO161" i="18"/>
  <c r="AQ155" i="18"/>
  <c r="AT326" i="18"/>
  <c r="CP332" i="18"/>
  <c r="CH332" i="18"/>
  <c r="AW383" i="18"/>
  <c r="CQ389" i="18"/>
  <c r="CI389" i="18"/>
  <c r="CU154" i="18"/>
  <c r="CM154" i="18"/>
  <c r="CV325" i="18"/>
  <c r="AN319" i="18"/>
  <c r="CN325" i="18"/>
  <c r="CW382" i="18"/>
  <c r="AQ376" i="18"/>
  <c r="CO382" i="18"/>
  <c r="H25" i="19"/>
  <c r="G15" i="23" s="1"/>
  <c r="G20" i="23" s="1"/>
  <c r="M19" i="17"/>
  <c r="Y19" i="17" s="1"/>
  <c r="CT133" i="18"/>
  <c r="CL133" i="18"/>
  <c r="AH127" i="18"/>
  <c r="CU304" i="18"/>
  <c r="CM304" i="18"/>
  <c r="CV360" i="18"/>
  <c r="AN354" i="18"/>
  <c r="CN360" i="18"/>
  <c r="CW318" i="18"/>
  <c r="AQ312" i="18"/>
  <c r="CO318" i="18"/>
  <c r="CU126" i="18"/>
  <c r="CM126" i="18"/>
  <c r="AT347" i="18"/>
  <c r="CP353" i="18"/>
  <c r="CH353" i="18"/>
  <c r="CR147" i="18"/>
  <c r="CJ147" i="18"/>
  <c r="CS375" i="18"/>
  <c r="CK375" i="18"/>
  <c r="AE369" i="18"/>
  <c r="CS346" i="18"/>
  <c r="CK346" i="18"/>
  <c r="AE340" i="18"/>
  <c r="CT339" i="18"/>
  <c r="CL339" i="18"/>
  <c r="CU368" i="18"/>
  <c r="CM368" i="18"/>
  <c r="CQ168" i="18"/>
  <c r="CI168" i="18"/>
  <c r="CR140" i="18"/>
  <c r="CJ140" i="18"/>
  <c r="CS311" i="18"/>
  <c r="CK311" i="18"/>
  <c r="AE305" i="18"/>
  <c r="CV161" i="18"/>
  <c r="CN161" i="18"/>
  <c r="AN155" i="18"/>
  <c r="CW332" i="18"/>
  <c r="CO332" i="18"/>
  <c r="AQ326" i="18"/>
  <c r="CP389" i="18"/>
  <c r="AT383" i="18"/>
  <c r="CH389" i="18"/>
  <c r="CT154" i="18"/>
  <c r="CL154" i="18"/>
  <c r="CU325" i="18"/>
  <c r="CM325" i="18"/>
  <c r="CV382" i="18"/>
  <c r="CN382" i="18"/>
  <c r="AN376" i="18"/>
  <c r="CS133" i="18"/>
  <c r="CK133" i="18"/>
  <c r="AE127" i="18"/>
  <c r="CT304" i="18"/>
  <c r="CL304" i="18"/>
  <c r="CU360" i="18"/>
  <c r="CM360" i="18"/>
  <c r="CV318" i="18"/>
  <c r="AN312" i="18"/>
  <c r="CN318" i="18"/>
  <c r="CT126" i="18"/>
  <c r="CL126" i="18"/>
  <c r="CW353" i="18"/>
  <c r="CO353" i="18"/>
  <c r="AQ347" i="18"/>
  <c r="AW141" i="18"/>
  <c r="CQ147" i="18"/>
  <c r="CI147" i="18"/>
  <c r="CR375" i="18"/>
  <c r="CJ375" i="18"/>
  <c r="CR346" i="18"/>
  <c r="CJ346" i="18"/>
  <c r="CS339" i="18"/>
  <c r="CK339" i="18"/>
  <c r="AE333" i="18"/>
  <c r="CT368" i="18"/>
  <c r="CL368" i="18"/>
  <c r="CP168" i="18"/>
  <c r="AT162" i="18"/>
  <c r="CH168" i="18"/>
  <c r="V162" i="18"/>
  <c r="AW134" i="18"/>
  <c r="CQ140" i="18"/>
  <c r="CI140" i="18"/>
  <c r="CR311" i="18"/>
  <c r="CJ311" i="18"/>
  <c r="CU161" i="18"/>
  <c r="CM161" i="18"/>
  <c r="CV332" i="18"/>
  <c r="AN326" i="18"/>
  <c r="CN332" i="18"/>
  <c r="CW389" i="18"/>
  <c r="CO389" i="18"/>
  <c r="AQ383" i="18"/>
  <c r="CS154" i="18"/>
  <c r="CK154" i="18"/>
  <c r="CT325" i="18"/>
  <c r="CL325" i="18"/>
  <c r="CU382" i="18"/>
  <c r="CM382" i="18"/>
  <c r="CR133" i="18"/>
  <c r="CJ133" i="18"/>
  <c r="CS304" i="18"/>
  <c r="CK304" i="18"/>
  <c r="AE298" i="18"/>
  <c r="CT360" i="18"/>
  <c r="CL360" i="18"/>
  <c r="CU318" i="18"/>
  <c r="CM318" i="18"/>
  <c r="CS126" i="18"/>
  <c r="CK126" i="18"/>
  <c r="AE120" i="18"/>
  <c r="CV353" i="18"/>
  <c r="CN353" i="18"/>
  <c r="AN347" i="18"/>
  <c r="CP147" i="18"/>
  <c r="AT141" i="18"/>
  <c r="CH147" i="18"/>
  <c r="AW369" i="18"/>
  <c r="CQ375" i="18"/>
  <c r="CI375" i="18"/>
  <c r="CQ346" i="18"/>
  <c r="CI346" i="18"/>
  <c r="CR339" i="18"/>
  <c r="CJ339" i="18"/>
  <c r="CS368" i="18"/>
  <c r="CK368" i="18"/>
  <c r="AE362" i="18"/>
  <c r="CW168" i="18"/>
  <c r="CO168" i="18"/>
  <c r="AQ162" i="18"/>
  <c r="CP140" i="18"/>
  <c r="AT134" i="18"/>
  <c r="CH140" i="18"/>
  <c r="CQ311" i="18"/>
  <c r="CI311" i="18"/>
  <c r="CT161" i="18"/>
  <c r="CL161" i="18"/>
  <c r="CU332" i="18"/>
  <c r="CM332" i="18"/>
  <c r="CV389" i="18"/>
  <c r="CN389" i="18"/>
  <c r="AN383" i="18"/>
  <c r="CR154" i="18"/>
  <c r="CJ154" i="18"/>
  <c r="CS325" i="18"/>
  <c r="CK325" i="18"/>
  <c r="CT382" i="18"/>
  <c r="CL382" i="18"/>
  <c r="CQ133" i="18"/>
  <c r="CI133" i="18"/>
  <c r="CR304" i="18"/>
  <c r="CJ304" i="18"/>
  <c r="CS360" i="18"/>
  <c r="CK360" i="18"/>
  <c r="AE354" i="18"/>
  <c r="CT318" i="18"/>
  <c r="CL318" i="18"/>
  <c r="CR126" i="18"/>
  <c r="CJ126" i="18"/>
  <c r="CU353" i="18"/>
  <c r="CM353" i="18"/>
  <c r="CW147" i="18"/>
  <c r="AQ141" i="18"/>
  <c r="CO147" i="18"/>
  <c r="AT369" i="18"/>
  <c r="CP375" i="18"/>
  <c r="CH375" i="18"/>
  <c r="CP346" i="18"/>
  <c r="AT340" i="18"/>
  <c r="CH346" i="18"/>
  <c r="CQ339" i="18"/>
  <c r="CI339" i="18"/>
  <c r="CR368" i="18"/>
  <c r="CJ368" i="18"/>
  <c r="CV168" i="18"/>
  <c r="AN162" i="18"/>
  <c r="CN168" i="18"/>
  <c r="CW140" i="18"/>
  <c r="AQ134" i="18"/>
  <c r="CO140" i="18"/>
  <c r="AT305" i="18"/>
  <c r="CP311" i="18"/>
  <c r="CH311" i="18"/>
  <c r="CS161" i="18"/>
  <c r="CK161" i="18"/>
  <c r="CT332" i="18"/>
  <c r="CL332" i="18"/>
  <c r="CU389" i="18"/>
  <c r="CM389" i="18"/>
  <c r="CQ154" i="18"/>
  <c r="CI154" i="18"/>
  <c r="CR325" i="18"/>
  <c r="AZ319" i="18"/>
  <c r="CJ325" i="18"/>
  <c r="CS382" i="18"/>
  <c r="CK382" i="18"/>
  <c r="AE376" i="18"/>
  <c r="CZ165" i="18"/>
  <c r="CZ164" i="18"/>
  <c r="DA163" i="18" s="1"/>
  <c r="CZ342" i="18"/>
  <c r="DA341" i="18" s="1"/>
  <c r="CZ343" i="18"/>
  <c r="CZ364" i="18"/>
  <c r="DA363" i="18" s="1"/>
  <c r="CZ365" i="18"/>
  <c r="BF362" i="18" s="1"/>
  <c r="CZ143" i="18"/>
  <c r="DA142" i="18" s="1"/>
  <c r="DA235" i="18"/>
  <c r="DA236" i="18" s="1"/>
  <c r="CZ236" i="18"/>
  <c r="CY368" i="18"/>
  <c r="CZ315" i="18"/>
  <c r="CZ314" i="18"/>
  <c r="DA313" i="18" s="1"/>
  <c r="CZ336" i="18"/>
  <c r="CZ335" i="18"/>
  <c r="DA334" i="18" s="1"/>
  <c r="CZ52" i="18"/>
  <c r="CZ51" i="18"/>
  <c r="DA50" i="18" s="1"/>
  <c r="CY382" i="18"/>
  <c r="CZ356" i="18"/>
  <c r="DA355" i="18" s="1"/>
  <c r="CZ357" i="18"/>
  <c r="CZ385" i="18"/>
  <c r="DA384" i="18" s="1"/>
  <c r="CZ386" i="18"/>
  <c r="BF383" i="18" s="1"/>
  <c r="CZ129" i="18"/>
  <c r="DA128" i="18" s="1"/>
  <c r="CZ136" i="18"/>
  <c r="DA135" i="18" s="1"/>
  <c r="CZ179" i="18"/>
  <c r="DA178" i="18"/>
  <c r="DA179" i="18" s="1"/>
  <c r="CZ349" i="18"/>
  <c r="DA348" i="18" s="1"/>
  <c r="CZ350" i="18"/>
  <c r="CY55" i="18"/>
  <c r="CZ379" i="18"/>
  <c r="BF376" i="18" s="1"/>
  <c r="CZ378" i="18"/>
  <c r="DA377" i="18" s="1"/>
  <c r="CZ328" i="18"/>
  <c r="DA327" i="18" s="1"/>
  <c r="CZ329" i="18"/>
  <c r="CZ372" i="18"/>
  <c r="BF369" i="18" s="1"/>
  <c r="CZ371" i="18"/>
  <c r="DA370" i="18" s="1"/>
  <c r="CZ157" i="18"/>
  <c r="DA156" i="18" s="1"/>
  <c r="CZ251" i="18"/>
  <c r="DA250" i="18" s="1"/>
  <c r="CZ300" i="18"/>
  <c r="DA299" i="18" s="1"/>
  <c r="CZ301" i="18"/>
  <c r="CZ172" i="18"/>
  <c r="DA171" i="18"/>
  <c r="DA172" i="18" s="1"/>
  <c r="CY375" i="18"/>
  <c r="CZ150" i="18"/>
  <c r="DA149" i="18" s="1"/>
  <c r="CZ321" i="18"/>
  <c r="DA320" i="18" s="1"/>
  <c r="DA228" i="18"/>
  <c r="DA229" i="18" s="1"/>
  <c r="CZ229" i="18"/>
  <c r="CZ58" i="18"/>
  <c r="DA57" i="18" s="1"/>
  <c r="CZ59" i="18"/>
  <c r="CZ122" i="18"/>
  <c r="DA121" i="18" s="1"/>
  <c r="CY389" i="18"/>
  <c r="CY62" i="18"/>
  <c r="CZ307" i="18"/>
  <c r="DA306" i="18" s="1"/>
  <c r="CZ308" i="18"/>
  <c r="V184" i="18"/>
  <c r="AI62" i="16"/>
  <c r="AA63" i="19"/>
  <c r="AA74" i="19" s="1"/>
  <c r="J25" i="19"/>
  <c r="I15" i="23" s="1"/>
  <c r="I20" i="23" s="1"/>
  <c r="L21" i="18"/>
  <c r="L28" i="18"/>
  <c r="L29" i="18"/>
  <c r="M29" i="18" s="1"/>
  <c r="N29" i="18" s="1"/>
  <c r="L31" i="18"/>
  <c r="M31" i="18" s="1"/>
  <c r="N31" i="18" s="1"/>
  <c r="L32" i="18"/>
  <c r="M32" i="18" s="1"/>
  <c r="N32" i="18" s="1"/>
  <c r="L33" i="18"/>
  <c r="M33" i="18" s="1"/>
  <c r="N33" i="18" s="1"/>
  <c r="L34" i="18"/>
  <c r="M34" i="18" s="1"/>
  <c r="N34" i="18" s="1"/>
  <c r="L35" i="18"/>
  <c r="L36" i="18"/>
  <c r="M36" i="18" s="1"/>
  <c r="N36" i="18" s="1"/>
  <c r="L38" i="18"/>
  <c r="M38" i="18" s="1"/>
  <c r="N38" i="18" s="1"/>
  <c r="L39" i="18"/>
  <c r="M39" i="18" s="1"/>
  <c r="N39" i="18" s="1"/>
  <c r="L40" i="18"/>
  <c r="M40" i="18" s="1"/>
  <c r="N40" i="18" s="1"/>
  <c r="L41" i="18"/>
  <c r="M41" i="18" s="1"/>
  <c r="N41" i="18" s="1"/>
  <c r="L42" i="18"/>
  <c r="L43" i="18"/>
  <c r="M43" i="18" s="1"/>
  <c r="N43" i="18" s="1"/>
  <c r="L45" i="18"/>
  <c r="M45" i="18" s="1"/>
  <c r="N45" i="18" s="1"/>
  <c r="L46" i="18"/>
  <c r="M46" i="18" s="1"/>
  <c r="N46" i="18" s="1"/>
  <c r="L47" i="18"/>
  <c r="M47" i="18" s="1"/>
  <c r="N47" i="18" s="1"/>
  <c r="L48" i="18"/>
  <c r="M48" i="18" s="1"/>
  <c r="N48" i="18" s="1"/>
  <c r="L49" i="18"/>
  <c r="L50" i="18"/>
  <c r="L52" i="18"/>
  <c r="L53" i="18"/>
  <c r="L54" i="18"/>
  <c r="L55" i="18"/>
  <c r="L56" i="18"/>
  <c r="L57" i="18"/>
  <c r="L59" i="18"/>
  <c r="L60" i="18"/>
  <c r="L61" i="18"/>
  <c r="L62" i="18"/>
  <c r="L64" i="18"/>
  <c r="L65" i="18"/>
  <c r="L67" i="18"/>
  <c r="L68" i="18"/>
  <c r="L69" i="18"/>
  <c r="L70" i="18"/>
  <c r="L71" i="18"/>
  <c r="L72" i="18"/>
  <c r="L74" i="18"/>
  <c r="L75" i="18"/>
  <c r="L76" i="18"/>
  <c r="L77" i="18"/>
  <c r="L78" i="18"/>
  <c r="L79" i="18"/>
  <c r="L81" i="18"/>
  <c r="L82" i="18"/>
  <c r="L83" i="18"/>
  <c r="L84" i="18"/>
  <c r="L85" i="18"/>
  <c r="L86" i="18"/>
  <c r="L88" i="18"/>
  <c r="L89" i="18"/>
  <c r="L90" i="18"/>
  <c r="L91" i="18"/>
  <c r="L92" i="18"/>
  <c r="L93" i="18"/>
  <c r="L95" i="18"/>
  <c r="L96" i="18"/>
  <c r="L97" i="18"/>
  <c r="L98" i="18"/>
  <c r="L99" i="18"/>
  <c r="L106" i="18"/>
  <c r="L107" i="18"/>
  <c r="L109" i="18"/>
  <c r="L110" i="18"/>
  <c r="L111" i="18"/>
  <c r="L112" i="18"/>
  <c r="L113" i="18"/>
  <c r="L114" i="18"/>
  <c r="L116" i="18"/>
  <c r="L117" i="18"/>
  <c r="L118" i="18"/>
  <c r="L119" i="18"/>
  <c r="L120" i="18"/>
  <c r="L121" i="18"/>
  <c r="L123" i="18"/>
  <c r="L124" i="18"/>
  <c r="L125" i="18"/>
  <c r="L126" i="18"/>
  <c r="L127" i="18"/>
  <c r="L128" i="18"/>
  <c r="L130" i="18"/>
  <c r="L131" i="18"/>
  <c r="L132" i="18"/>
  <c r="L133" i="18"/>
  <c r="L134" i="18"/>
  <c r="L135" i="18"/>
  <c r="L137" i="18"/>
  <c r="L138" i="18"/>
  <c r="L139" i="18"/>
  <c r="L140" i="18"/>
  <c r="L141" i="18"/>
  <c r="L142" i="18"/>
  <c r="L144" i="18"/>
  <c r="L145" i="18"/>
  <c r="L146" i="18"/>
  <c r="L147" i="18"/>
  <c r="L148" i="18"/>
  <c r="L149" i="18"/>
  <c r="L151" i="18"/>
  <c r="L152" i="18"/>
  <c r="L153" i="18"/>
  <c r="L154" i="18"/>
  <c r="L155" i="18"/>
  <c r="L156" i="18"/>
  <c r="L158" i="18"/>
  <c r="L159" i="18"/>
  <c r="L160" i="18"/>
  <c r="L161" i="18"/>
  <c r="L162" i="18"/>
  <c r="L163" i="18"/>
  <c r="L165" i="18"/>
  <c r="L166" i="18"/>
  <c r="L167" i="18"/>
  <c r="L168" i="18"/>
  <c r="L170" i="18"/>
  <c r="L171" i="18"/>
  <c r="L173" i="18"/>
  <c r="L174" i="18"/>
  <c r="L175" i="18"/>
  <c r="L176" i="18"/>
  <c r="L177" i="18"/>
  <c r="L178" i="18"/>
  <c r="L180" i="18"/>
  <c r="L181" i="18"/>
  <c r="L182" i="18"/>
  <c r="L183" i="18"/>
  <c r="L184" i="18"/>
  <c r="L185" i="18"/>
  <c r="L187" i="18"/>
  <c r="L188" i="18"/>
  <c r="L189" i="18"/>
  <c r="L190" i="18"/>
  <c r="L191" i="18"/>
  <c r="L192" i="18"/>
  <c r="L194" i="18"/>
  <c r="L195" i="18"/>
  <c r="L196" i="18"/>
  <c r="L197" i="18"/>
  <c r="L198" i="18"/>
  <c r="L199" i="18"/>
  <c r="L201" i="18"/>
  <c r="L202" i="18"/>
  <c r="L203" i="18"/>
  <c r="L204" i="18"/>
  <c r="L205" i="18"/>
  <c r="L206" i="18"/>
  <c r="L208" i="18"/>
  <c r="L209" i="18"/>
  <c r="L210" i="18"/>
  <c r="L211" i="18"/>
  <c r="L212" i="18"/>
  <c r="M212" i="18" s="1"/>
  <c r="N212" i="18" s="1"/>
  <c r="L213" i="18"/>
  <c r="L215" i="18"/>
  <c r="L216" i="18"/>
  <c r="L217" i="18"/>
  <c r="L218" i="18"/>
  <c r="L219" i="18"/>
  <c r="M219" i="18" s="1"/>
  <c r="N219" i="18" s="1"/>
  <c r="L220" i="18"/>
  <c r="L222" i="18"/>
  <c r="L223" i="18"/>
  <c r="L224" i="18"/>
  <c r="L225" i="18"/>
  <c r="L227" i="18"/>
  <c r="M227" i="18" s="1"/>
  <c r="CH230" i="18" s="1"/>
  <c r="L228" i="18"/>
  <c r="L231" i="18"/>
  <c r="L232" i="18"/>
  <c r="L233" i="18"/>
  <c r="L234" i="18"/>
  <c r="M234" i="18" s="1"/>
  <c r="CH237" i="18" s="1"/>
  <c r="L235" i="18"/>
  <c r="L237" i="18"/>
  <c r="L238" i="18"/>
  <c r="L239" i="18"/>
  <c r="L240" i="18"/>
  <c r="L242" i="18"/>
  <c r="L243" i="18"/>
  <c r="L245" i="18"/>
  <c r="L246" i="18"/>
  <c r="L247" i="18"/>
  <c r="L248" i="18"/>
  <c r="L249" i="18"/>
  <c r="L250" i="18"/>
  <c r="L252" i="18"/>
  <c r="L253" i="18"/>
  <c r="L254" i="18"/>
  <c r="L255" i="18"/>
  <c r="L256" i="18"/>
  <c r="L257" i="18"/>
  <c r="L259" i="18"/>
  <c r="L260" i="18"/>
  <c r="L261" i="18"/>
  <c r="L262" i="18"/>
  <c r="L263" i="18"/>
  <c r="L264" i="18"/>
  <c r="L266" i="18"/>
  <c r="L267" i="18"/>
  <c r="L268" i="18"/>
  <c r="L269" i="18"/>
  <c r="L270" i="18"/>
  <c r="L271" i="18"/>
  <c r="L273" i="18"/>
  <c r="L274" i="18"/>
  <c r="L275" i="18"/>
  <c r="L276" i="18"/>
  <c r="L277" i="18"/>
  <c r="L278" i="18"/>
  <c r="L280" i="18"/>
  <c r="L281" i="18"/>
  <c r="L282" i="18"/>
  <c r="L283" i="18"/>
  <c r="L284" i="18"/>
  <c r="L285" i="18"/>
  <c r="L287" i="18"/>
  <c r="L288" i="18"/>
  <c r="L289" i="18"/>
  <c r="L290" i="18"/>
  <c r="L291" i="18"/>
  <c r="L292" i="18"/>
  <c r="L294" i="18"/>
  <c r="L295" i="18"/>
  <c r="L296" i="18"/>
  <c r="L297" i="18"/>
  <c r="L298" i="18"/>
  <c r="L299" i="18"/>
  <c r="L301" i="18"/>
  <c r="L302" i="18"/>
  <c r="L303" i="18"/>
  <c r="L304" i="18"/>
  <c r="L305" i="18"/>
  <c r="L306" i="18"/>
  <c r="L308" i="18"/>
  <c r="L309" i="18"/>
  <c r="L310" i="18"/>
  <c r="L311" i="18"/>
  <c r="L312" i="18"/>
  <c r="L313" i="18"/>
  <c r="L315" i="18"/>
  <c r="L316" i="18"/>
  <c r="L317" i="18"/>
  <c r="L318" i="18"/>
  <c r="L319" i="18"/>
  <c r="L320" i="18"/>
  <c r="L322" i="18"/>
  <c r="L323" i="18"/>
  <c r="L324" i="18"/>
  <c r="L325" i="18"/>
  <c r="L326" i="18"/>
  <c r="L327" i="18"/>
  <c r="L329" i="18"/>
  <c r="L330" i="18"/>
  <c r="L331" i="18"/>
  <c r="L332" i="18"/>
  <c r="L333" i="18"/>
  <c r="L334" i="18"/>
  <c r="L336" i="18"/>
  <c r="L337" i="18"/>
  <c r="L338" i="18"/>
  <c r="L339" i="18"/>
  <c r="L340" i="18"/>
  <c r="L341" i="18"/>
  <c r="L343" i="18"/>
  <c r="L344" i="18"/>
  <c r="L345" i="18"/>
  <c r="L346" i="18"/>
  <c r="L347" i="18"/>
  <c r="L348" i="18"/>
  <c r="L350" i="18"/>
  <c r="L351" i="18"/>
  <c r="L352" i="18"/>
  <c r="L353" i="18"/>
  <c r="L354" i="18"/>
  <c r="L355" i="18"/>
  <c r="L357" i="18"/>
  <c r="L358" i="18"/>
  <c r="L359" i="18"/>
  <c r="L360" i="18"/>
  <c r="L362" i="18"/>
  <c r="L363" i="18"/>
  <c r="L365" i="18"/>
  <c r="L366" i="18"/>
  <c r="L367" i="18"/>
  <c r="L368" i="18"/>
  <c r="L369" i="18"/>
  <c r="L370" i="18"/>
  <c r="L372" i="18"/>
  <c r="L373" i="18"/>
  <c r="L374" i="18"/>
  <c r="L375" i="18"/>
  <c r="L376" i="18"/>
  <c r="L377" i="18"/>
  <c r="L379" i="18"/>
  <c r="L380" i="18"/>
  <c r="L381" i="18"/>
  <c r="L382" i="18"/>
  <c r="L383" i="18"/>
  <c r="BF312" i="18" l="1"/>
  <c r="BF347" i="18"/>
  <c r="BF333" i="18"/>
  <c r="BF340" i="18"/>
  <c r="BF354" i="18"/>
  <c r="BF326" i="18"/>
  <c r="BF305" i="18"/>
  <c r="CZ123" i="18"/>
  <c r="BF120" i="18" s="1"/>
  <c r="BF162" i="18"/>
  <c r="BF298" i="18"/>
  <c r="AW155" i="18"/>
  <c r="AW148" i="18"/>
  <c r="AW340" i="18"/>
  <c r="AZ127" i="18"/>
  <c r="AW333" i="18"/>
  <c r="AW127" i="18"/>
  <c r="AW347" i="18"/>
  <c r="AW305" i="18"/>
  <c r="AW354" i="18"/>
  <c r="AW120" i="18"/>
  <c r="AW162" i="18"/>
  <c r="AW298" i="18"/>
  <c r="AW326" i="18"/>
  <c r="AW312" i="18"/>
  <c r="AZ120" i="18"/>
  <c r="AZ333" i="18"/>
  <c r="AZ369" i="18"/>
  <c r="AZ347" i="18"/>
  <c r="AZ354" i="18"/>
  <c r="AH49" i="18"/>
  <c r="AZ49" i="18"/>
  <c r="AZ362" i="18"/>
  <c r="AZ298" i="18"/>
  <c r="AZ305" i="18"/>
  <c r="AZ340" i="18"/>
  <c r="AZ383" i="18"/>
  <c r="AH56" i="18"/>
  <c r="AZ56" i="18"/>
  <c r="AZ312" i="18"/>
  <c r="AZ162" i="18"/>
  <c r="AZ326" i="18"/>
  <c r="AZ376" i="18"/>
  <c r="AE155" i="18"/>
  <c r="AE148" i="18"/>
  <c r="AE319" i="18"/>
  <c r="AH319" i="18"/>
  <c r="AE134" i="18"/>
  <c r="AE141" i="18"/>
  <c r="AH333" i="18"/>
  <c r="AH305" i="18"/>
  <c r="AH340" i="18"/>
  <c r="AH312" i="18"/>
  <c r="AH362" i="18"/>
  <c r="AH120" i="18"/>
  <c r="AH162" i="18"/>
  <c r="AH326" i="18"/>
  <c r="AH376" i="18"/>
  <c r="AH354" i="18"/>
  <c r="AH347" i="18"/>
  <c r="AH298" i="18"/>
  <c r="AH369" i="18"/>
  <c r="AH383" i="18"/>
  <c r="V319" i="18"/>
  <c r="BF56" i="18"/>
  <c r="V56" i="18"/>
  <c r="V326" i="18"/>
  <c r="V120" i="18"/>
  <c r="V298" i="18"/>
  <c r="V305" i="18"/>
  <c r="V340" i="18"/>
  <c r="V383" i="18"/>
  <c r="V376" i="18"/>
  <c r="V362" i="18"/>
  <c r="V333" i="18"/>
  <c r="BF49" i="18"/>
  <c r="V49" i="18"/>
  <c r="V369" i="18"/>
  <c r="V347" i="18"/>
  <c r="V312" i="18"/>
  <c r="CY318" i="18"/>
  <c r="CY332" i="18"/>
  <c r="CY304" i="18"/>
  <c r="CY339" i="18"/>
  <c r="CY168" i="18"/>
  <c r="CY346" i="18"/>
  <c r="CY360" i="18"/>
  <c r="CY325" i="18"/>
  <c r="CY161" i="18"/>
  <c r="CY133" i="18"/>
  <c r="CZ158" i="18"/>
  <c r="CZ151" i="18"/>
  <c r="CY147" i="18"/>
  <c r="CZ137" i="18"/>
  <c r="CY140" i="18"/>
  <c r="CZ144" i="18"/>
  <c r="Q19" i="17"/>
  <c r="CZ375" i="18"/>
  <c r="CZ368" i="18"/>
  <c r="DA59" i="18"/>
  <c r="BU56" i="18" s="1"/>
  <c r="DA58" i="18"/>
  <c r="CZ332" i="18"/>
  <c r="DA385" i="18"/>
  <c r="DA386" i="18"/>
  <c r="BU383" i="18" s="1"/>
  <c r="DA364" i="18"/>
  <c r="DA365" i="18"/>
  <c r="CZ389" i="18"/>
  <c r="DA328" i="18"/>
  <c r="DA329" i="18"/>
  <c r="BU326" i="18" s="1"/>
  <c r="CZ360" i="18"/>
  <c r="DA335" i="18"/>
  <c r="DA336" i="18"/>
  <c r="BU333" i="18" s="1"/>
  <c r="CZ353" i="18"/>
  <c r="DA356" i="18"/>
  <c r="DA357" i="18"/>
  <c r="BU354" i="18" s="1"/>
  <c r="CZ339" i="18"/>
  <c r="DA307" i="18"/>
  <c r="DA308" i="18"/>
  <c r="BU305" i="18" s="1"/>
  <c r="DA150" i="18"/>
  <c r="DA151" i="18"/>
  <c r="DA321" i="18"/>
  <c r="DA322" i="18"/>
  <c r="BU319" i="18" s="1"/>
  <c r="DA349" i="18"/>
  <c r="DA350" i="18"/>
  <c r="BU347" i="18" s="1"/>
  <c r="CZ346" i="18"/>
  <c r="CZ325" i="18"/>
  <c r="CZ304" i="18"/>
  <c r="DA136" i="18"/>
  <c r="DA51" i="18"/>
  <c r="DA52" i="18"/>
  <c r="BU49" i="18" s="1"/>
  <c r="DA342" i="18"/>
  <c r="DA343" i="18"/>
  <c r="BU340" i="18" s="1"/>
  <c r="CZ62" i="18"/>
  <c r="DA122" i="18"/>
  <c r="DA300" i="18"/>
  <c r="DA301" i="18"/>
  <c r="BU298" i="18" s="1"/>
  <c r="DA157" i="18"/>
  <c r="DA158" i="18"/>
  <c r="DA378" i="18"/>
  <c r="DA379" i="18"/>
  <c r="BU376" i="18" s="1"/>
  <c r="DA129" i="18"/>
  <c r="DA130" i="18"/>
  <c r="BU127" i="18" s="1"/>
  <c r="CZ55" i="18"/>
  <c r="DA315" i="18"/>
  <c r="BU312" i="18" s="1"/>
  <c r="DA314" i="18"/>
  <c r="DA143" i="18"/>
  <c r="DA164" i="18"/>
  <c r="DA165" i="18"/>
  <c r="BU162" i="18" s="1"/>
  <c r="CZ311" i="18"/>
  <c r="DA251" i="18"/>
  <c r="DA372" i="18"/>
  <c r="BU369" i="18" s="1"/>
  <c r="DA371" i="18"/>
  <c r="CZ382" i="18"/>
  <c r="CZ133" i="18"/>
  <c r="CZ318" i="18"/>
  <c r="CZ168" i="18"/>
  <c r="N227" i="18"/>
  <c r="Y184" i="18"/>
  <c r="N234" i="18"/>
  <c r="AB184" i="18"/>
  <c r="L25" i="19"/>
  <c r="BL333" i="18" l="1"/>
  <c r="BL56" i="18"/>
  <c r="CZ126" i="18"/>
  <c r="DA123" i="18"/>
  <c r="DA126" i="18" s="1"/>
  <c r="BL326" i="18"/>
  <c r="BL127" i="18"/>
  <c r="BL298" i="18"/>
  <c r="BL319" i="18"/>
  <c r="BL383" i="18"/>
  <c r="BL376" i="18"/>
  <c r="BL354" i="18"/>
  <c r="BL347" i="18"/>
  <c r="BL305" i="18"/>
  <c r="BU362" i="18"/>
  <c r="BL362" i="18"/>
  <c r="BL312" i="18"/>
  <c r="BL369" i="18"/>
  <c r="BL49" i="18"/>
  <c r="BL340" i="18"/>
  <c r="BL162" i="18"/>
  <c r="BX383" i="18"/>
  <c r="BR148" i="18"/>
  <c r="BR305" i="18"/>
  <c r="BR383" i="18"/>
  <c r="BR333" i="18"/>
  <c r="BR340" i="18"/>
  <c r="BR155" i="18"/>
  <c r="BR127" i="18"/>
  <c r="BR319" i="18"/>
  <c r="BR326" i="18"/>
  <c r="BR362" i="18"/>
  <c r="BR298" i="18"/>
  <c r="BR347" i="18"/>
  <c r="BR312" i="18"/>
  <c r="BR162" i="18"/>
  <c r="BR49" i="18"/>
  <c r="BR120" i="18"/>
  <c r="BR376" i="18"/>
  <c r="BR369" i="18"/>
  <c r="BR354" i="18"/>
  <c r="BR56" i="18"/>
  <c r="BC127" i="18"/>
  <c r="BO127" i="18"/>
  <c r="BC376" i="18"/>
  <c r="BO376" i="18"/>
  <c r="BC155" i="18"/>
  <c r="BO155" i="18"/>
  <c r="BC383" i="18"/>
  <c r="BO383" i="18"/>
  <c r="BC162" i="18"/>
  <c r="BO162" i="18"/>
  <c r="AZ148" i="18"/>
  <c r="BL148" i="18"/>
  <c r="BC305" i="18"/>
  <c r="BO305" i="18"/>
  <c r="AZ141" i="18"/>
  <c r="BC369" i="18"/>
  <c r="BO369" i="18"/>
  <c r="BC362" i="18"/>
  <c r="BO362" i="18"/>
  <c r="AZ134" i="18"/>
  <c r="BC354" i="18"/>
  <c r="BO354" i="18"/>
  <c r="BC298" i="18"/>
  <c r="BO298" i="18"/>
  <c r="AZ155" i="18"/>
  <c r="BL155" i="18"/>
  <c r="BC148" i="18"/>
  <c r="BO148" i="18"/>
  <c r="BC49" i="18"/>
  <c r="BO49" i="18"/>
  <c r="BC120" i="18"/>
  <c r="BO120" i="18"/>
  <c r="BC347" i="18"/>
  <c r="BO347" i="18"/>
  <c r="BC333" i="18"/>
  <c r="BO333" i="18"/>
  <c r="BC56" i="18"/>
  <c r="BO56" i="18"/>
  <c r="BC312" i="18"/>
  <c r="BO312" i="18"/>
  <c r="BC319" i="18"/>
  <c r="BO319" i="18"/>
  <c r="BC340" i="18"/>
  <c r="BO340" i="18"/>
  <c r="BC326" i="18"/>
  <c r="BO326" i="18"/>
  <c r="BX354" i="18"/>
  <c r="BX376" i="18"/>
  <c r="BX319" i="18"/>
  <c r="BX333" i="18"/>
  <c r="BX127" i="18"/>
  <c r="BX305" i="18"/>
  <c r="BX49" i="18"/>
  <c r="BX298" i="18"/>
  <c r="BX120" i="18"/>
  <c r="BX56" i="18"/>
  <c r="BX340" i="18"/>
  <c r="BX312" i="18"/>
  <c r="BX326" i="18"/>
  <c r="BX362" i="18"/>
  <c r="BX162" i="18"/>
  <c r="BU155" i="18"/>
  <c r="BX347" i="18"/>
  <c r="BX369" i="18"/>
  <c r="BU148" i="18"/>
  <c r="AB312" i="18"/>
  <c r="AK312" i="18"/>
  <c r="AB376" i="18"/>
  <c r="AK376" i="18"/>
  <c r="AB319" i="18"/>
  <c r="AK319" i="18"/>
  <c r="AB305" i="18"/>
  <c r="AK305" i="18"/>
  <c r="AB354" i="18"/>
  <c r="AK354" i="18"/>
  <c r="AB333" i="18"/>
  <c r="AK333" i="18"/>
  <c r="AB326" i="18"/>
  <c r="AK326" i="18"/>
  <c r="AB362" i="18"/>
  <c r="AK362" i="18"/>
  <c r="V134" i="18"/>
  <c r="AH134" i="18"/>
  <c r="V155" i="18"/>
  <c r="AH155" i="18"/>
  <c r="AB127" i="18"/>
  <c r="AK127" i="18"/>
  <c r="AB155" i="18"/>
  <c r="AK155" i="18"/>
  <c r="AB120" i="18"/>
  <c r="AK120" i="18"/>
  <c r="AB340" i="18"/>
  <c r="AK340" i="18"/>
  <c r="AB369" i="18"/>
  <c r="AK369" i="18"/>
  <c r="AB347" i="18"/>
  <c r="AK347" i="18"/>
  <c r="AB148" i="18"/>
  <c r="AK148" i="18"/>
  <c r="AB383" i="18"/>
  <c r="AK383" i="18"/>
  <c r="V141" i="18"/>
  <c r="AH141" i="18"/>
  <c r="AB162" i="18"/>
  <c r="AK162" i="18"/>
  <c r="AB298" i="18"/>
  <c r="AK298" i="18"/>
  <c r="AB49" i="18"/>
  <c r="AK49" i="18"/>
  <c r="AB56" i="18"/>
  <c r="AK56" i="18"/>
  <c r="V148" i="18"/>
  <c r="AH148" i="18"/>
  <c r="BI340" i="18"/>
  <c r="Y340" i="18"/>
  <c r="BI383" i="18"/>
  <c r="Y383" i="18"/>
  <c r="BI155" i="18"/>
  <c r="Y155" i="18"/>
  <c r="BI369" i="18"/>
  <c r="Y369" i="18"/>
  <c r="BI312" i="18"/>
  <c r="Y312" i="18"/>
  <c r="BI148" i="18"/>
  <c r="Y148" i="18"/>
  <c r="BI376" i="18"/>
  <c r="Y376" i="18"/>
  <c r="BI298" i="18"/>
  <c r="Y298" i="18"/>
  <c r="BI49" i="18"/>
  <c r="Y49" i="18"/>
  <c r="BI56" i="18"/>
  <c r="Y56" i="18"/>
  <c r="BI127" i="18"/>
  <c r="Y127" i="18"/>
  <c r="BI120" i="18"/>
  <c r="Y120" i="18"/>
  <c r="BI162" i="18"/>
  <c r="Y162" i="18"/>
  <c r="BI347" i="18"/>
  <c r="Y347" i="18"/>
  <c r="BI319" i="18"/>
  <c r="Y319" i="18"/>
  <c r="BI305" i="18"/>
  <c r="Y305" i="18"/>
  <c r="BI354" i="18"/>
  <c r="Y354" i="18"/>
  <c r="BI333" i="18"/>
  <c r="Y333" i="18"/>
  <c r="BI326" i="18"/>
  <c r="Y326" i="18"/>
  <c r="BI362" i="18"/>
  <c r="Y362" i="18"/>
  <c r="BX148" i="18"/>
  <c r="BF148" i="18"/>
  <c r="BF141" i="18"/>
  <c r="BF134" i="18"/>
  <c r="CZ161" i="18"/>
  <c r="BF155" i="18"/>
  <c r="BX155" i="18"/>
  <c r="CZ140" i="18"/>
  <c r="CZ154" i="18"/>
  <c r="CZ147" i="18"/>
  <c r="DA144" i="18"/>
  <c r="BU141" i="18" s="1"/>
  <c r="DA137" i="18"/>
  <c r="BU134" i="18" s="1"/>
  <c r="CJ252" i="18"/>
  <c r="AW19" i="17"/>
  <c r="AG19" i="17"/>
  <c r="AK19" i="17"/>
  <c r="AU19" i="17"/>
  <c r="AE19" i="17"/>
  <c r="AY19" i="17"/>
  <c r="AS19" i="17"/>
  <c r="AC19" i="17"/>
  <c r="BA19" i="17"/>
  <c r="BG19" i="17"/>
  <c r="AQ19" i="17"/>
  <c r="BE19" i="17"/>
  <c r="AO19" i="17"/>
  <c r="AI19" i="17"/>
  <c r="BC19" i="17"/>
  <c r="AM19" i="17"/>
  <c r="DA318" i="18"/>
  <c r="CA312" i="18"/>
  <c r="DA161" i="18"/>
  <c r="CA155" i="18"/>
  <c r="DA353" i="18"/>
  <c r="CA347" i="18"/>
  <c r="DA154" i="18"/>
  <c r="CA148" i="18"/>
  <c r="DA339" i="18"/>
  <c r="CA333" i="18"/>
  <c r="DA62" i="18"/>
  <c r="CA56" i="18"/>
  <c r="DA168" i="18"/>
  <c r="CA162" i="18"/>
  <c r="DA360" i="18"/>
  <c r="CA354" i="18"/>
  <c r="CA120" i="18"/>
  <c r="DA133" i="18"/>
  <c r="CA127" i="18"/>
  <c r="DA346" i="18"/>
  <c r="CA340" i="18"/>
  <c r="DA311" i="18"/>
  <c r="CA305" i="18"/>
  <c r="DA389" i="18"/>
  <c r="CA383" i="18"/>
  <c r="DA304" i="18"/>
  <c r="CA298" i="18"/>
  <c r="DA332" i="18"/>
  <c r="CA326" i="18"/>
  <c r="DA375" i="18"/>
  <c r="CA369" i="18"/>
  <c r="DA382" i="18"/>
  <c r="CA376" i="18"/>
  <c r="DA55" i="18"/>
  <c r="CA49" i="18"/>
  <c r="DA325" i="18"/>
  <c r="CA319" i="18"/>
  <c r="DA368" i="18"/>
  <c r="CA362" i="18"/>
  <c r="AS25" i="19"/>
  <c r="AO15" i="23" s="1"/>
  <c r="AO20" i="23" s="1"/>
  <c r="AC25" i="19"/>
  <c r="Y15" i="23" s="1"/>
  <c r="Y20" i="23" s="1"/>
  <c r="AQ25" i="19"/>
  <c r="AM15" i="23" s="1"/>
  <c r="AM20" i="23" s="1"/>
  <c r="AA25" i="19"/>
  <c r="W15" i="23" s="1"/>
  <c r="W20" i="23" s="1"/>
  <c r="AO25" i="19"/>
  <c r="AK15" i="23" s="1"/>
  <c r="AK20" i="23" s="1"/>
  <c r="Y25" i="19"/>
  <c r="U15" i="23" s="1"/>
  <c r="U20" i="23" s="1"/>
  <c r="K15" i="23"/>
  <c r="K20" i="23" s="1"/>
  <c r="AM25" i="19"/>
  <c r="AI15" i="23" s="1"/>
  <c r="AI20" i="23" s="1"/>
  <c r="W25" i="19"/>
  <c r="S15" i="23" s="1"/>
  <c r="S20" i="23" s="1"/>
  <c r="AE25" i="19"/>
  <c r="AA15" i="23" s="1"/>
  <c r="AA20" i="23" s="1"/>
  <c r="AK25" i="19"/>
  <c r="AG15" i="23" s="1"/>
  <c r="AG20" i="23" s="1"/>
  <c r="U25" i="19"/>
  <c r="Q15" i="23" s="1"/>
  <c r="Q20" i="23" s="1"/>
  <c r="AI25" i="19"/>
  <c r="AE15" i="23" s="1"/>
  <c r="AE20" i="23" s="1"/>
  <c r="S25" i="19"/>
  <c r="O15" i="23" s="1"/>
  <c r="O20" i="23" s="1"/>
  <c r="AG25" i="19"/>
  <c r="AC15" i="23" s="1"/>
  <c r="AC20" i="23" s="1"/>
  <c r="Q25" i="19"/>
  <c r="M15" i="23" s="1"/>
  <c r="M20" i="23" s="1"/>
  <c r="BU120" i="18" l="1"/>
  <c r="BL120" i="18"/>
  <c r="BL134" i="18"/>
  <c r="BL141" i="18"/>
  <c r="BR134" i="18"/>
  <c r="BR141" i="18"/>
  <c r="BX141" i="18"/>
  <c r="BO141" i="18"/>
  <c r="BX134" i="18"/>
  <c r="BO134" i="18"/>
  <c r="AK134" i="18"/>
  <c r="BC134" i="18"/>
  <c r="AK141" i="18"/>
  <c r="BC141" i="18"/>
  <c r="Y134" i="18"/>
  <c r="AB134" i="18"/>
  <c r="Y141" i="18"/>
  <c r="AB141" i="18"/>
  <c r="DA147" i="18"/>
  <c r="BI141" i="18"/>
  <c r="CA134" i="18"/>
  <c r="BI134" i="18"/>
  <c r="CA141" i="18"/>
  <c r="DA140" i="18"/>
  <c r="CK252" i="18"/>
  <c r="CJ255" i="18"/>
  <c r="I27" i="23"/>
  <c r="I26" i="23" s="1"/>
  <c r="J26" i="23" s="1"/>
  <c r="G26" i="23"/>
  <c r="H26" i="23" s="1"/>
  <c r="C4" i="23"/>
  <c r="B4" i="23"/>
  <c r="C3" i="23"/>
  <c r="C6" i="23" s="1"/>
  <c r="B3" i="23"/>
  <c r="CL252" i="18" l="1"/>
  <c r="CK255" i="18"/>
  <c r="AE184" i="18"/>
  <c r="CM252" i="18" l="1"/>
  <c r="CL255" i="18"/>
  <c r="AH184" i="18"/>
  <c r="D4" i="18"/>
  <c r="CN252" i="18" l="1"/>
  <c r="CM255" i="18"/>
  <c r="O34" i="17"/>
  <c r="G8" i="17"/>
  <c r="F12" i="19" s="1"/>
  <c r="C52" i="19"/>
  <c r="C95" i="19" s="1"/>
  <c r="C109" i="19" s="1"/>
  <c r="C54" i="19"/>
  <c r="C97" i="19" s="1"/>
  <c r="C111" i="19" s="1"/>
  <c r="C56" i="19"/>
  <c r="C99" i="19" s="1"/>
  <c r="C113" i="19" s="1"/>
  <c r="C58" i="19"/>
  <c r="C103" i="19" s="1"/>
  <c r="C115" i="19" s="1"/>
  <c r="C60" i="19"/>
  <c r="C50" i="19"/>
  <c r="C93" i="19" s="1"/>
  <c r="C107" i="19" s="1"/>
  <c r="F34" i="18"/>
  <c r="F36" i="18"/>
  <c r="F37" i="18"/>
  <c r="F38" i="18"/>
  <c r="F39" i="18"/>
  <c r="S73" i="19"/>
  <c r="S65" i="19"/>
  <c r="S69" i="19"/>
  <c r="D5" i="18"/>
  <c r="E4" i="16"/>
  <c r="E5" i="16"/>
  <c r="C5" i="16"/>
  <c r="C4" i="16"/>
  <c r="E6" i="17"/>
  <c r="G6" i="17" s="1"/>
  <c r="I6" i="17" s="1"/>
  <c r="K6" i="17" s="1"/>
  <c r="M6" i="17" s="1"/>
  <c r="O6" i="17" s="1"/>
  <c r="Q6" i="17" s="1"/>
  <c r="S6" i="17" s="1"/>
  <c r="U6" i="17" s="1"/>
  <c r="W6" i="17" s="1"/>
  <c r="Y6" i="17" s="1"/>
  <c r="AA6" i="17" s="1"/>
  <c r="AC6" i="17" s="1"/>
  <c r="AE6" i="17" s="1"/>
  <c r="AG6" i="17" s="1"/>
  <c r="AI6" i="17" s="1"/>
  <c r="AK6" i="17" s="1"/>
  <c r="AM6" i="17" s="1"/>
  <c r="AO6" i="17" s="1"/>
  <c r="AQ6" i="17" s="1"/>
  <c r="E5" i="17"/>
  <c r="S16" i="17" s="1"/>
  <c r="C6" i="17"/>
  <c r="C5" i="17"/>
  <c r="S67" i="19"/>
  <c r="E22" i="16"/>
  <c r="S71" i="19"/>
  <c r="D16" i="4" l="1"/>
  <c r="D11" i="18" s="1"/>
  <c r="M249" i="18" s="1"/>
  <c r="N249" i="18" s="1"/>
  <c r="D12" i="4"/>
  <c r="CO252" i="18"/>
  <c r="CN255" i="18"/>
  <c r="E40" i="25"/>
  <c r="E41" i="25"/>
  <c r="E54" i="25"/>
  <c r="E53" i="25"/>
  <c r="E61" i="25"/>
  <c r="E60" i="25"/>
  <c r="K33" i="17"/>
  <c r="U16" i="17"/>
  <c r="I16" i="17"/>
  <c r="Q34" i="17"/>
  <c r="I8" i="17"/>
  <c r="H12" i="19" s="1"/>
  <c r="E10" i="16"/>
  <c r="N27" i="18"/>
  <c r="S63" i="19"/>
  <c r="S74" i="19" s="1"/>
  <c r="Q22" i="16"/>
  <c r="I19" i="17" s="1"/>
  <c r="U19" i="17" s="1"/>
  <c r="D20" i="4" l="1"/>
  <c r="D22" i="4"/>
  <c r="E8" i="17"/>
  <c r="D22" i="29"/>
  <c r="CP252" i="18"/>
  <c r="CO255" i="18"/>
  <c r="S34" i="17"/>
  <c r="K8" i="17"/>
  <c r="J12" i="19" s="1"/>
  <c r="D25" i="19"/>
  <c r="E13" i="29" s="1"/>
  <c r="CH22" i="18"/>
  <c r="CH23" i="18" s="1"/>
  <c r="E16" i="29" l="1"/>
  <c r="E14" i="29"/>
  <c r="D12" i="19"/>
  <c r="C15" i="23"/>
  <c r="C20" i="23" s="1"/>
  <c r="M99" i="18"/>
  <c r="CH102" i="18" s="1"/>
  <c r="M21" i="18"/>
  <c r="N21" i="18" s="1"/>
  <c r="M42" i="18"/>
  <c r="M106" i="18"/>
  <c r="M35" i="18"/>
  <c r="M71" i="18"/>
  <c r="M170" i="18"/>
  <c r="M270" i="18"/>
  <c r="M92" i="18"/>
  <c r="M291" i="18"/>
  <c r="M284" i="18"/>
  <c r="M113" i="18"/>
  <c r="M256" i="18"/>
  <c r="M78" i="18"/>
  <c r="M277" i="18"/>
  <c r="M242" i="18"/>
  <c r="M263" i="18"/>
  <c r="M85" i="18"/>
  <c r="M177" i="18"/>
  <c r="M28" i="18"/>
  <c r="M64" i="18"/>
  <c r="CQ252" i="18"/>
  <c r="CP255" i="18"/>
  <c r="M8" i="17"/>
  <c r="L12" i="19" s="1"/>
  <c r="U34" i="17"/>
  <c r="CI22" i="18"/>
  <c r="I21" i="29" l="1"/>
  <c r="CH24" i="18"/>
  <c r="CH180" i="18"/>
  <c r="N177" i="18"/>
  <c r="CH173" i="18"/>
  <c r="N170" i="18"/>
  <c r="CH88" i="18"/>
  <c r="N85" i="18"/>
  <c r="CH81" i="18"/>
  <c r="N78" i="18"/>
  <c r="CH294" i="18"/>
  <c r="N291" i="18"/>
  <c r="CH74" i="18"/>
  <c r="N71" i="18"/>
  <c r="CH287" i="18"/>
  <c r="N284" i="18"/>
  <c r="N64" i="18"/>
  <c r="CH67" i="18"/>
  <c r="CH266" i="18"/>
  <c r="N263" i="18"/>
  <c r="CH259" i="18"/>
  <c r="N256" i="18"/>
  <c r="N92" i="18"/>
  <c r="CH95" i="18"/>
  <c r="CH38" i="18"/>
  <c r="N35" i="18"/>
  <c r="N99" i="18"/>
  <c r="CH280" i="18"/>
  <c r="N277" i="18"/>
  <c r="CI45" i="18"/>
  <c r="N42" i="18"/>
  <c r="CH31" i="18"/>
  <c r="N28" i="18"/>
  <c r="CI31" i="18"/>
  <c r="CH245" i="18"/>
  <c r="N242" i="18"/>
  <c r="N113" i="18"/>
  <c r="CH116" i="18"/>
  <c r="CH273" i="18"/>
  <c r="N270" i="18"/>
  <c r="CH109" i="18"/>
  <c r="N106" i="18"/>
  <c r="E24" i="4"/>
  <c r="D26" i="4"/>
  <c r="D32" i="4" s="1"/>
  <c r="CR252" i="18"/>
  <c r="CQ255" i="18"/>
  <c r="W34" i="17"/>
  <c r="O8" i="17"/>
  <c r="Q12" i="19" s="1"/>
  <c r="CI23" i="18"/>
  <c r="CJ22" i="18" s="1"/>
  <c r="CJ23" i="18" s="1"/>
  <c r="CK22" i="18" s="1"/>
  <c r="I22" i="29" l="1"/>
  <c r="K22" i="29" s="1"/>
  <c r="K21" i="29"/>
  <c r="D23" i="29"/>
  <c r="CH34" i="18"/>
  <c r="CS252" i="18"/>
  <c r="CR255" i="18"/>
  <c r="Y34" i="17"/>
  <c r="Q8" i="17"/>
  <c r="S12" i="19" s="1"/>
  <c r="CK23" i="18"/>
  <c r="CL22" i="18" s="1"/>
  <c r="CH276" i="18" l="1"/>
  <c r="CH104" i="18"/>
  <c r="CH105" i="18"/>
  <c r="CH183" i="18"/>
  <c r="CH297" i="18"/>
  <c r="CH268" i="18"/>
  <c r="CH176" i="18"/>
  <c r="CH182" i="18"/>
  <c r="CH296" i="18"/>
  <c r="CR254" i="18"/>
  <c r="CR253" i="18" s="1"/>
  <c r="CH90" i="18"/>
  <c r="CH290" i="18"/>
  <c r="CH41" i="18"/>
  <c r="CH283" i="18"/>
  <c r="CH83" i="18"/>
  <c r="CH91" i="18"/>
  <c r="CH269" i="18"/>
  <c r="CH33" i="18"/>
  <c r="CH32" i="18" s="1"/>
  <c r="CH98" i="18"/>
  <c r="CI47" i="18"/>
  <c r="CH76" i="18"/>
  <c r="CH119" i="18"/>
  <c r="CH289" i="18"/>
  <c r="CH282" i="18"/>
  <c r="CH111" i="18"/>
  <c r="CH261" i="18"/>
  <c r="CH247" i="18"/>
  <c r="CH175" i="18"/>
  <c r="CH77" i="18"/>
  <c r="CH40" i="18"/>
  <c r="CH118" i="18"/>
  <c r="CH248" i="18"/>
  <c r="CI34" i="18"/>
  <c r="CH70" i="18"/>
  <c r="D24" i="29"/>
  <c r="I13" i="29" s="1"/>
  <c r="K13" i="29" s="1"/>
  <c r="CO125" i="18"/>
  <c r="D28" i="29"/>
  <c r="CY359" i="18"/>
  <c r="CL317" i="18"/>
  <c r="CL316" i="18" s="1"/>
  <c r="CJ324" i="18"/>
  <c r="CJ323" i="18" s="1"/>
  <c r="CM352" i="18"/>
  <c r="CM351" i="18" s="1"/>
  <c r="CW317" i="18"/>
  <c r="CS338" i="18"/>
  <c r="CS345" i="18"/>
  <c r="CL381" i="18"/>
  <c r="CL380" i="18" s="1"/>
  <c r="CJ303" i="18"/>
  <c r="CJ302" i="18" s="1"/>
  <c r="CR125" i="18"/>
  <c r="CR124" i="18" s="1"/>
  <c r="CM331" i="18"/>
  <c r="CM330" i="18" s="1"/>
  <c r="CI338" i="18"/>
  <c r="CI337" i="18" s="1"/>
  <c r="CT324" i="18"/>
  <c r="CT323" i="18" s="1"/>
  <c r="CL132" i="18"/>
  <c r="CL131" i="18" s="1"/>
  <c r="CO367" i="18"/>
  <c r="CI345" i="18"/>
  <c r="CI344" i="18" s="1"/>
  <c r="CV331" i="18"/>
  <c r="CO352" i="18"/>
  <c r="CR146" i="18"/>
  <c r="CR145" i="18" s="1"/>
  <c r="CW381" i="18"/>
  <c r="CP160" i="18"/>
  <c r="CK160" i="18"/>
  <c r="CK159" i="18" s="1"/>
  <c r="CQ338" i="18"/>
  <c r="CR153" i="18"/>
  <c r="CM381" i="18"/>
  <c r="CM380" i="18" s="1"/>
  <c r="CT367" i="18"/>
  <c r="CS132" i="18"/>
  <c r="CM125" i="18"/>
  <c r="CM124" i="18" s="1"/>
  <c r="CN125" i="18"/>
  <c r="CN153" i="18"/>
  <c r="CU388" i="18"/>
  <c r="CP345" i="18"/>
  <c r="CV388" i="18"/>
  <c r="CV352" i="18"/>
  <c r="CR310" i="18"/>
  <c r="CR309" i="18" s="1"/>
  <c r="CM324" i="18"/>
  <c r="CM323" i="18" s="1"/>
  <c r="CK345" i="18"/>
  <c r="CK344" i="18" s="1"/>
  <c r="CW160" i="18"/>
  <c r="CL139" i="18"/>
  <c r="CL138" i="18" s="1"/>
  <c r="CH160" i="18"/>
  <c r="CH159" i="18" s="1"/>
  <c r="CR352" i="18"/>
  <c r="CL338" i="18"/>
  <c r="CL337" i="18" s="1"/>
  <c r="CV324" i="18"/>
  <c r="CL310" i="18"/>
  <c r="CL374" i="18"/>
  <c r="CL373" i="18" s="1"/>
  <c r="CH317" i="18"/>
  <c r="CH316" i="18" s="1"/>
  <c r="CM310" i="18"/>
  <c r="CM309" i="18" s="1"/>
  <c r="CU345" i="18"/>
  <c r="CH324" i="18"/>
  <c r="CH323" i="18" s="1"/>
  <c r="CQ381" i="18"/>
  <c r="CL331" i="18"/>
  <c r="CL330" i="18" s="1"/>
  <c r="CH146" i="18"/>
  <c r="CH145" i="18" s="1"/>
  <c r="CS160" i="18"/>
  <c r="CI310" i="18"/>
  <c r="CI309" i="18" s="1"/>
  <c r="CI132" i="18"/>
  <c r="CI131" i="18" s="1"/>
  <c r="CI153" i="18"/>
  <c r="CI152" i="18" s="1"/>
  <c r="CR167" i="18"/>
  <c r="CJ345" i="18"/>
  <c r="CJ344" i="18" s="1"/>
  <c r="CL160" i="18"/>
  <c r="CL159" i="18" s="1"/>
  <c r="CY338" i="18"/>
  <c r="CL367" i="18"/>
  <c r="CL366" i="18" s="1"/>
  <c r="CQ310" i="18"/>
  <c r="CL153" i="18"/>
  <c r="CL152" i="18" s="1"/>
  <c r="CK139" i="18"/>
  <c r="CK138" i="18" s="1"/>
  <c r="CS146" i="18"/>
  <c r="CS145" i="18" s="1"/>
  <c r="CI374" i="18"/>
  <c r="CI373" i="18" s="1"/>
  <c r="CJ310" i="18"/>
  <c r="CJ309" i="18" s="1"/>
  <c r="CH388" i="18"/>
  <c r="CH387" i="18" s="1"/>
  <c r="CH352" i="18"/>
  <c r="CH351" i="18" s="1"/>
  <c r="CN367" i="18"/>
  <c r="CN366" i="18" s="1"/>
  <c r="CT146" i="18"/>
  <c r="CH310" i="18"/>
  <c r="CH309" i="18" s="1"/>
  <c r="CO146" i="18"/>
  <c r="CP146" i="18"/>
  <c r="CK153" i="18"/>
  <c r="CK152" i="18" s="1"/>
  <c r="CR345" i="18"/>
  <c r="CW331" i="18"/>
  <c r="CI388" i="18"/>
  <c r="CI387" i="18" s="1"/>
  <c r="CW359" i="18"/>
  <c r="CY61" i="18"/>
  <c r="CW139" i="18"/>
  <c r="CW146" i="18"/>
  <c r="CP139" i="18"/>
  <c r="CU317" i="18"/>
  <c r="CP167" i="18"/>
  <c r="CP166" i="18" s="1"/>
  <c r="CN160" i="18"/>
  <c r="CO317" i="18"/>
  <c r="CT310" i="18"/>
  <c r="CS167" i="18"/>
  <c r="CW367" i="18"/>
  <c r="CU146" i="18"/>
  <c r="CY125" i="18"/>
  <c r="CT338" i="18"/>
  <c r="CM153" i="18"/>
  <c r="CM152" i="18" s="1"/>
  <c r="CJ167" i="18"/>
  <c r="CI352" i="18"/>
  <c r="CI351" i="18" s="1"/>
  <c r="CH381" i="18"/>
  <c r="CH380" i="18" s="1"/>
  <c r="CU310" i="18"/>
  <c r="CY324" i="18"/>
  <c r="CR331" i="18"/>
  <c r="CY160" i="18"/>
  <c r="CY167" i="18"/>
  <c r="CK388" i="18"/>
  <c r="CK387" i="18" s="1"/>
  <c r="CV310" i="18"/>
  <c r="CM146" i="18"/>
  <c r="CH359" i="18"/>
  <c r="CH358" i="18" s="1"/>
  <c r="CO153" i="18"/>
  <c r="CH367" i="18"/>
  <c r="CK331" i="18"/>
  <c r="CK330" i="18" s="1"/>
  <c r="CJ160" i="18"/>
  <c r="CJ159" i="18" s="1"/>
  <c r="CT167" i="18"/>
  <c r="CO132" i="18"/>
  <c r="CW374" i="18"/>
  <c r="CP125" i="18"/>
  <c r="CR160" i="18"/>
  <c r="CH210" i="18"/>
  <c r="CH209" i="18" s="1"/>
  <c r="CK203" i="18"/>
  <c r="CK202" i="18" s="1"/>
  <c r="CP224" i="18"/>
  <c r="CV196" i="18"/>
  <c r="DA203" i="18"/>
  <c r="CI217" i="18"/>
  <c r="CI216" i="18" s="1"/>
  <c r="CM224" i="18"/>
  <c r="CM223" i="18" s="1"/>
  <c r="CR217" i="18"/>
  <c r="CW189" i="18"/>
  <c r="CU153" i="18"/>
  <c r="CI146" i="18"/>
  <c r="CI145" i="18" s="1"/>
  <c r="CL324" i="18"/>
  <c r="CL323" i="18" s="1"/>
  <c r="CR303" i="18"/>
  <c r="CN381" i="18"/>
  <c r="CU359" i="18"/>
  <c r="CJ153" i="18"/>
  <c r="CJ152" i="18" s="1"/>
  <c r="CH139" i="18"/>
  <c r="CH138" i="18" s="1"/>
  <c r="CV317" i="18"/>
  <c r="CJ338" i="18"/>
  <c r="CJ337" i="18" s="1"/>
  <c r="CY367" i="18"/>
  <c r="CJ132" i="18"/>
  <c r="CJ131" i="18" s="1"/>
  <c r="CO331" i="18"/>
  <c r="CP381" i="18"/>
  <c r="CV303" i="18"/>
  <c r="CN352" i="18"/>
  <c r="CK338" i="18"/>
  <c r="CK337" i="18" s="1"/>
  <c r="CV160" i="18"/>
  <c r="CP352" i="18"/>
  <c r="CL345" i="18"/>
  <c r="CL344" i="18" s="1"/>
  <c r="CY374" i="18"/>
  <c r="CP310" i="18"/>
  <c r="CT317" i="18"/>
  <c r="CS125" i="18"/>
  <c r="CW388" i="18"/>
  <c r="CT125" i="18"/>
  <c r="CS310" i="18"/>
  <c r="CQ388" i="18"/>
  <c r="CM132" i="18"/>
  <c r="CM131" i="18" s="1"/>
  <c r="CY303" i="18"/>
  <c r="CN167" i="18"/>
  <c r="CQ132" i="18"/>
  <c r="CQ131" i="18" s="1"/>
  <c r="CS367" i="18"/>
  <c r="CS303" i="18"/>
  <c r="CW352" i="18"/>
  <c r="CR139" i="18"/>
  <c r="CV359" i="18"/>
  <c r="CP317" i="18"/>
  <c r="CM345" i="18"/>
  <c r="CM344" i="18" s="1"/>
  <c r="CM374" i="18"/>
  <c r="CM373" i="18" s="1"/>
  <c r="CY331" i="18"/>
  <c r="CY352" i="18"/>
  <c r="CJ146" i="18"/>
  <c r="CJ145" i="18" s="1"/>
  <c r="CH331" i="18"/>
  <c r="CH330" i="18" s="1"/>
  <c r="CM338" i="18"/>
  <c r="CM337" i="18" s="1"/>
  <c r="CQ352" i="18"/>
  <c r="CW324" i="18"/>
  <c r="CK167" i="18"/>
  <c r="CK166" i="18" s="1"/>
  <c r="CQ317" i="18"/>
  <c r="CW303" i="18"/>
  <c r="CY153" i="18"/>
  <c r="CY139" i="18"/>
  <c r="CI381" i="18"/>
  <c r="CI380" i="18" s="1"/>
  <c r="CM139" i="18"/>
  <c r="CM138" i="18" s="1"/>
  <c r="CS352" i="18"/>
  <c r="CN132" i="18"/>
  <c r="CS388" i="18"/>
  <c r="CP367" i="18"/>
  <c r="CP366" i="18" s="1"/>
  <c r="CH303" i="18"/>
  <c r="CH302" i="18" s="1"/>
  <c r="CI367" i="18"/>
  <c r="CI366" i="18" s="1"/>
  <c r="CN345" i="18"/>
  <c r="CW310" i="18"/>
  <c r="CI125" i="18"/>
  <c r="CI124" i="18" s="1"/>
  <c r="CW132" i="18"/>
  <c r="CM167" i="18"/>
  <c r="CM166" i="18" s="1"/>
  <c r="CJ224" i="18"/>
  <c r="CJ223" i="18" s="1"/>
  <c r="CK189" i="18"/>
  <c r="CK188" i="18" s="1"/>
  <c r="CQ210" i="18"/>
  <c r="CW203" i="18"/>
  <c r="CL210" i="18"/>
  <c r="CL209" i="18" s="1"/>
  <c r="CI189" i="18"/>
  <c r="CI188" i="18" s="1"/>
  <c r="CL189" i="18"/>
  <c r="CL188" i="18" s="1"/>
  <c r="CS189" i="18"/>
  <c r="CY217" i="18"/>
  <c r="CR338" i="18"/>
  <c r="CP374" i="18"/>
  <c r="CP373" i="18" s="1"/>
  <c r="CK359" i="18"/>
  <c r="CK358" i="18" s="1"/>
  <c r="CO324" i="18"/>
  <c r="CJ139" i="18"/>
  <c r="CJ138" i="18" s="1"/>
  <c r="CV167" i="18"/>
  <c r="CM359" i="18"/>
  <c r="CM358" i="18" s="1"/>
  <c r="CS381" i="18"/>
  <c r="CN331" i="18"/>
  <c r="CQ331" i="18"/>
  <c r="CT345" i="18"/>
  <c r="CI160" i="18"/>
  <c r="CI159" i="18" s="1"/>
  <c r="CY132" i="18"/>
  <c r="CO338" i="18"/>
  <c r="CV132" i="18"/>
  <c r="CH132" i="18"/>
  <c r="CH131" i="18" s="1"/>
  <c r="CO374" i="18"/>
  <c r="CP338" i="18"/>
  <c r="CR381" i="18"/>
  <c r="CK210" i="18"/>
  <c r="CK209" i="18" s="1"/>
  <c r="CR196" i="18"/>
  <c r="CP196" i="18"/>
  <c r="CO210" i="18"/>
  <c r="CZ217" i="18"/>
  <c r="CN224" i="18"/>
  <c r="CT210" i="18"/>
  <c r="DA196" i="18"/>
  <c r="CM189" i="18"/>
  <c r="CM188" i="18" s="1"/>
  <c r="CS217" i="18"/>
  <c r="CX224" i="18"/>
  <c r="CJ217" i="18"/>
  <c r="CJ216" i="18" s="1"/>
  <c r="CO217" i="18"/>
  <c r="CU203" i="18"/>
  <c r="CZ189" i="18"/>
  <c r="CL224" i="18"/>
  <c r="CL223" i="18" s="1"/>
  <c r="CO189" i="18"/>
  <c r="CT189" i="18"/>
  <c r="CK224" i="18"/>
  <c r="CK223" i="18" s="1"/>
  <c r="CR203" i="18"/>
  <c r="CN210" i="18"/>
  <c r="CS196" i="18"/>
  <c r="CW217" i="18"/>
  <c r="CU189" i="18"/>
  <c r="CN217" i="18"/>
  <c r="CV189" i="18"/>
  <c r="CM54" i="18"/>
  <c r="CM53" i="18" s="1"/>
  <c r="CT54" i="18"/>
  <c r="CI54" i="18"/>
  <c r="CI53" i="18" s="1"/>
  <c r="CN61" i="18"/>
  <c r="CR54" i="18"/>
  <c r="CI61" i="18"/>
  <c r="CI60" i="18" s="1"/>
  <c r="CM61" i="18"/>
  <c r="CM60" i="18" s="1"/>
  <c r="CV61" i="18"/>
  <c r="CX338" i="18"/>
  <c r="CX317" i="18"/>
  <c r="CX146" i="18"/>
  <c r="CX331" i="18"/>
  <c r="CX160" i="18"/>
  <c r="CX367" i="18"/>
  <c r="CV345" i="18"/>
  <c r="CL388" i="18"/>
  <c r="CL387" i="18" s="1"/>
  <c r="CT352" i="18"/>
  <c r="CU167" i="18"/>
  <c r="CU166" i="18" s="1"/>
  <c r="CJ317" i="18"/>
  <c r="CJ316" i="18" s="1"/>
  <c r="CT388" i="18"/>
  <c r="CJ359" i="18"/>
  <c r="CJ358" i="18" s="1"/>
  <c r="CZ338" i="18"/>
  <c r="CZ303" i="18"/>
  <c r="CZ61" i="18"/>
  <c r="CZ167" i="18"/>
  <c r="CH232" i="18"/>
  <c r="CK310" i="18"/>
  <c r="CK309" i="18" s="1"/>
  <c r="CI167" i="18"/>
  <c r="CI166" i="18" s="1"/>
  <c r="CU324" i="18"/>
  <c r="CU323" i="18" s="1"/>
  <c r="CT331" i="18"/>
  <c r="CO381" i="18"/>
  <c r="CT381" i="18"/>
  <c r="CK374" i="18"/>
  <c r="CK373" i="18" s="1"/>
  <c r="CH345" i="18"/>
  <c r="CH344" i="18" s="1"/>
  <c r="CN317" i="18"/>
  <c r="CO303" i="18"/>
  <c r="CY345" i="18"/>
  <c r="CV125" i="18"/>
  <c r="CY146" i="18"/>
  <c r="CI317" i="18"/>
  <c r="CI316" i="18" s="1"/>
  <c r="CW338" i="18"/>
  <c r="CP324" i="18"/>
  <c r="CR359" i="18"/>
  <c r="CR358" i="18" s="1"/>
  <c r="CQ303" i="18"/>
  <c r="CQ302" i="18" s="1"/>
  <c r="CH254" i="18"/>
  <c r="CH253" i="18" s="1"/>
  <c r="CI252" i="18" s="1"/>
  <c r="CH153" i="18"/>
  <c r="CH152" i="18" s="1"/>
  <c r="CJ203" i="18"/>
  <c r="CJ202" i="18" s="1"/>
  <c r="CS203" i="18"/>
  <c r="CY196" i="18"/>
  <c r="CQ217" i="18"/>
  <c r="DA189" i="18"/>
  <c r="CO196" i="18"/>
  <c r="CU217" i="18"/>
  <c r="CH196" i="18"/>
  <c r="CH195" i="18" s="1"/>
  <c r="CN189" i="18"/>
  <c r="CT224" i="18"/>
  <c r="CY210" i="18"/>
  <c r="CK196" i="18"/>
  <c r="CK195" i="18" s="1"/>
  <c r="CQ203" i="18"/>
  <c r="CW196" i="18"/>
  <c r="CH203" i="18"/>
  <c r="CH202" i="18" s="1"/>
  <c r="CL196" i="18"/>
  <c r="CL195" i="18" s="1"/>
  <c r="CQ224" i="18"/>
  <c r="CV203" i="18"/>
  <c r="CL203" i="18"/>
  <c r="CL202" i="18" s="1"/>
  <c r="DA217" i="18"/>
  <c r="CN203" i="18"/>
  <c r="CT217" i="18"/>
  <c r="CX196" i="18"/>
  <c r="CX203" i="18"/>
  <c r="CR210" i="18"/>
  <c r="CX189" i="18"/>
  <c r="CL54" i="18"/>
  <c r="CL53" i="18" s="1"/>
  <c r="CR61" i="18"/>
  <c r="CP54" i="18"/>
  <c r="CJ61" i="18"/>
  <c r="CJ60" i="18" s="1"/>
  <c r="CH54" i="18"/>
  <c r="CH53" i="18" s="1"/>
  <c r="CQ54" i="18"/>
  <c r="CU61" i="18"/>
  <c r="CW61" i="18"/>
  <c r="CX324" i="18"/>
  <c r="CX310" i="18"/>
  <c r="CX303" i="18"/>
  <c r="CX132" i="18"/>
  <c r="CX374" i="18"/>
  <c r="CO345" i="18"/>
  <c r="CN374" i="18"/>
  <c r="CS331" i="18"/>
  <c r="CI303" i="18"/>
  <c r="CI302" i="18" s="1"/>
  <c r="CH338" i="18"/>
  <c r="CH337" i="18" s="1"/>
  <c r="CP303" i="18"/>
  <c r="CV139" i="18"/>
  <c r="CZ367" i="18"/>
  <c r="CZ388" i="18"/>
  <c r="CZ324" i="18"/>
  <c r="CZ54" i="18"/>
  <c r="CZ310" i="18"/>
  <c r="CZ317" i="18"/>
  <c r="CH233" i="18"/>
  <c r="CQ345" i="18"/>
  <c r="CN338" i="18"/>
  <c r="CN310" i="18"/>
  <c r="CL167" i="18"/>
  <c r="CL166" i="18" s="1"/>
  <c r="CR317" i="18"/>
  <c r="CL352" i="18"/>
  <c r="CL351" i="18" s="1"/>
  <c r="CZ210" i="18"/>
  <c r="CH47" i="18"/>
  <c r="CH46" i="18" s="1"/>
  <c r="CS224" i="18"/>
  <c r="CM210" i="18"/>
  <c r="CM209" i="18" s="1"/>
  <c r="CW224" i="18"/>
  <c r="CM203" i="18"/>
  <c r="CM202" i="18" s="1"/>
  <c r="CZ196" i="18"/>
  <c r="CN196" i="18"/>
  <c r="CI224" i="18"/>
  <c r="CI223" i="18" s="1"/>
  <c r="CI210" i="18"/>
  <c r="CI209" i="18" s="1"/>
  <c r="CV224" i="18"/>
  <c r="CJ189" i="18"/>
  <c r="CJ188" i="18" s="1"/>
  <c r="CS54" i="18"/>
  <c r="CO61" i="18"/>
  <c r="CP61" i="18"/>
  <c r="CJ54" i="18"/>
  <c r="CJ53" i="18" s="1"/>
  <c r="CV54" i="18"/>
  <c r="CX125" i="18"/>
  <c r="CX167" i="18"/>
  <c r="CX139" i="18"/>
  <c r="CI324" i="18"/>
  <c r="CI323" i="18" s="1"/>
  <c r="CH125" i="18"/>
  <c r="CH124" i="18" s="1"/>
  <c r="CV146" i="18"/>
  <c r="CZ345" i="18"/>
  <c r="CZ381" i="18"/>
  <c r="CM388" i="18"/>
  <c r="CM387" i="18" s="1"/>
  <c r="CT153" i="18"/>
  <c r="CO388" i="18"/>
  <c r="CI139" i="18"/>
  <c r="CI138" i="18" s="1"/>
  <c r="CR132" i="18"/>
  <c r="CJ388" i="18"/>
  <c r="CJ387" i="18" s="1"/>
  <c r="CM317" i="18"/>
  <c r="CM316" i="18" s="1"/>
  <c r="CV367" i="18"/>
  <c r="CS324" i="18"/>
  <c r="CM367" i="18"/>
  <c r="CM366" i="18" s="1"/>
  <c r="CJ352" i="18"/>
  <c r="CJ351" i="18" s="1"/>
  <c r="CU125" i="18"/>
  <c r="CI331" i="18"/>
  <c r="CI330" i="18" s="1"/>
  <c r="CP359" i="18"/>
  <c r="CJ331" i="18"/>
  <c r="CV338" i="18"/>
  <c r="CQ160" i="18"/>
  <c r="CV374" i="18"/>
  <c r="CK352" i="18"/>
  <c r="CK351" i="18" s="1"/>
  <c r="CK317" i="18"/>
  <c r="CK316" i="18" s="1"/>
  <c r="CQ367" i="18"/>
  <c r="CQ366" i="18" s="1"/>
  <c r="CM217" i="18"/>
  <c r="CM216" i="18" s="1"/>
  <c r="CY224" i="18"/>
  <c r="CJ210" i="18"/>
  <c r="CJ209" i="18" s="1"/>
  <c r="CU210" i="18"/>
  <c r="CH217" i="18"/>
  <c r="CH216" i="18" s="1"/>
  <c r="CP189" i="18"/>
  <c r="CW210" i="18"/>
  <c r="CI203" i="18"/>
  <c r="CI202" i="18" s="1"/>
  <c r="CP210" i="18"/>
  <c r="CT203" i="18"/>
  <c r="DA210" i="18"/>
  <c r="CL217" i="18"/>
  <c r="CL216" i="18" s="1"/>
  <c r="CS210" i="18"/>
  <c r="CX210" i="18"/>
  <c r="CJ196" i="18"/>
  <c r="CJ195" i="18" s="1"/>
  <c r="CM196" i="18"/>
  <c r="CM195" i="18" s="1"/>
  <c r="CR224" i="18"/>
  <c r="CY189" i="18"/>
  <c r="CO203" i="18"/>
  <c r="CH224" i="18"/>
  <c r="CH223" i="18" s="1"/>
  <c r="CP217" i="18"/>
  <c r="CU196" i="18"/>
  <c r="CY203" i="18"/>
  <c r="DA224" i="18"/>
  <c r="CU224" i="18"/>
  <c r="CZ224" i="18"/>
  <c r="CL61" i="18"/>
  <c r="CL60" i="18" s="1"/>
  <c r="CH61" i="18"/>
  <c r="CH60" i="18" s="1"/>
  <c r="CK61" i="18"/>
  <c r="CK60" i="18" s="1"/>
  <c r="CQ61" i="18"/>
  <c r="CO54" i="18"/>
  <c r="CS61" i="18"/>
  <c r="CU54" i="18"/>
  <c r="CW54" i="18"/>
  <c r="CX388" i="18"/>
  <c r="CX387" i="18" s="1"/>
  <c r="CX54" i="18"/>
  <c r="CX153" i="18"/>
  <c r="CX352" i="18"/>
  <c r="CX345" i="18"/>
  <c r="CQ125" i="18"/>
  <c r="CI359" i="18"/>
  <c r="CI358" i="18" s="1"/>
  <c r="CN139" i="18"/>
  <c r="CP153" i="18"/>
  <c r="CP132" i="18"/>
  <c r="CJ381" i="18"/>
  <c r="CJ380" i="18" s="1"/>
  <c r="CW345" i="18"/>
  <c r="CZ374" i="18"/>
  <c r="CZ331" i="18"/>
  <c r="CZ359" i="18"/>
  <c r="CZ358" i="18" s="1"/>
  <c r="CZ125" i="18"/>
  <c r="CZ132" i="18"/>
  <c r="CH240" i="18"/>
  <c r="CY54" i="18"/>
  <c r="CT303" i="18"/>
  <c r="CT302" i="18" s="1"/>
  <c r="CU303" i="18"/>
  <c r="CJ374" i="18"/>
  <c r="CK381" i="18"/>
  <c r="CK380" i="18" s="1"/>
  <c r="CU160" i="18"/>
  <c r="CU159" i="18" s="1"/>
  <c r="CU132" i="18"/>
  <c r="CO160" i="18"/>
  <c r="CP331" i="18"/>
  <c r="CP330" i="18" s="1"/>
  <c r="CW153" i="18"/>
  <c r="CW125" i="18"/>
  <c r="CQ359" i="18"/>
  <c r="CO224" i="18"/>
  <c r="CV217" i="18"/>
  <c r="CI196" i="18"/>
  <c r="CI195" i="18" s="1"/>
  <c r="CX217" i="18"/>
  <c r="CP203" i="18"/>
  <c r="CH189" i="18"/>
  <c r="CH188" i="18" s="1"/>
  <c r="CT196" i="18"/>
  <c r="CK217" i="18"/>
  <c r="CK216" i="18" s="1"/>
  <c r="CR189" i="18"/>
  <c r="CQ196" i="18"/>
  <c r="CQ189" i="18"/>
  <c r="CZ203" i="18"/>
  <c r="CV210" i="18"/>
  <c r="CT61" i="18"/>
  <c r="CK54" i="18"/>
  <c r="CK53" i="18" s="1"/>
  <c r="CN54" i="18"/>
  <c r="CX381" i="18"/>
  <c r="CX61" i="18"/>
  <c r="CX359" i="18"/>
  <c r="CS317" i="18"/>
  <c r="CN146" i="18"/>
  <c r="CO310" i="18"/>
  <c r="CQ324" i="18"/>
  <c r="CQ323" i="18" s="1"/>
  <c r="CZ352" i="18"/>
  <c r="CH239" i="18"/>
  <c r="CZ139" i="18"/>
  <c r="CY317" i="18"/>
  <c r="CT374" i="18"/>
  <c r="CR374" i="18"/>
  <c r="CS359" i="18"/>
  <c r="CN303" i="18"/>
  <c r="CQ146" i="18"/>
  <c r="CU352" i="18"/>
  <c r="CU338" i="18"/>
  <c r="CH167" i="18"/>
  <c r="CH166" i="18" s="1"/>
  <c r="CO359" i="18"/>
  <c r="CK132" i="18"/>
  <c r="CU331" i="18"/>
  <c r="CL125" i="18"/>
  <c r="CN388" i="18"/>
  <c r="CU374" i="18"/>
  <c r="CT132" i="18"/>
  <c r="CS153" i="18"/>
  <c r="CR367" i="18"/>
  <c r="CS139" i="18"/>
  <c r="CM160" i="18"/>
  <c r="CM159" i="18" s="1"/>
  <c r="CO139" i="18"/>
  <c r="CN359" i="18"/>
  <c r="CK303" i="18"/>
  <c r="CM303" i="18"/>
  <c r="CK125" i="18"/>
  <c r="CK124" i="18" s="1"/>
  <c r="CL359" i="18"/>
  <c r="CK324" i="18"/>
  <c r="CQ139" i="18"/>
  <c r="CZ146" i="18"/>
  <c r="CR388" i="18"/>
  <c r="CU367" i="18"/>
  <c r="CQ374" i="18"/>
  <c r="CQ153" i="18"/>
  <c r="CS374" i="18"/>
  <c r="CT359" i="18"/>
  <c r="CR324" i="18"/>
  <c r="CQ167" i="18"/>
  <c r="CK367" i="18"/>
  <c r="CN324" i="18"/>
  <c r="CY388" i="18"/>
  <c r="CH374" i="18"/>
  <c r="CH373" i="18" s="1"/>
  <c r="CY381" i="18"/>
  <c r="CU139" i="18"/>
  <c r="CT160" i="18"/>
  <c r="CL146" i="18"/>
  <c r="CU381" i="18"/>
  <c r="CZ153" i="18"/>
  <c r="DA317" i="18"/>
  <c r="DA338" i="18"/>
  <c r="DA374" i="18"/>
  <c r="DA324" i="18"/>
  <c r="CY310" i="18"/>
  <c r="CV153" i="18"/>
  <c r="CL303" i="18"/>
  <c r="CL302" i="18" s="1"/>
  <c r="CJ367" i="18"/>
  <c r="DA153" i="18"/>
  <c r="CB148" i="18" s="1"/>
  <c r="DA125" i="18"/>
  <c r="DA345" i="18"/>
  <c r="DA331" i="18"/>
  <c r="CT139" i="18"/>
  <c r="CV381" i="18"/>
  <c r="CK146" i="18"/>
  <c r="CK145" i="18" s="1"/>
  <c r="CO167" i="18"/>
  <c r="CJ125" i="18"/>
  <c r="CJ124" i="18" s="1"/>
  <c r="DA310" i="18"/>
  <c r="DA388" i="18"/>
  <c r="DA54" i="18"/>
  <c r="DA61" i="18"/>
  <c r="DA160" i="18"/>
  <c r="DA359" i="18"/>
  <c r="DA367" i="18"/>
  <c r="DA132" i="18"/>
  <c r="DA381" i="18"/>
  <c r="CP388" i="18"/>
  <c r="CZ160" i="18"/>
  <c r="DA352" i="18"/>
  <c r="DA303" i="18"/>
  <c r="CW167" i="18"/>
  <c r="DA167" i="18"/>
  <c r="DA139" i="18"/>
  <c r="CJ254" i="18"/>
  <c r="CJ253" i="18" s="1"/>
  <c r="DA146" i="18"/>
  <c r="CK254" i="18"/>
  <c r="CK253" i="18" s="1"/>
  <c r="CL254" i="18"/>
  <c r="CL253" i="18" s="1"/>
  <c r="CM254" i="18"/>
  <c r="CM253" i="18" s="1"/>
  <c r="CN254" i="18"/>
  <c r="CO254" i="18"/>
  <c r="CP254" i="18"/>
  <c r="CH26" i="18"/>
  <c r="CH27" i="18"/>
  <c r="CQ254" i="18"/>
  <c r="CH97" i="18"/>
  <c r="CH112" i="18"/>
  <c r="CH84" i="18"/>
  <c r="CH262" i="18"/>
  <c r="CI48" i="18"/>
  <c r="CI33" i="18"/>
  <c r="CH69" i="18"/>
  <c r="CH275" i="18"/>
  <c r="CT252" i="18"/>
  <c r="CS254" i="18"/>
  <c r="CS255" i="18"/>
  <c r="AA34" i="17"/>
  <c r="S8" i="17"/>
  <c r="U12" i="19" s="1"/>
  <c r="CL23" i="18"/>
  <c r="CM22" i="18" s="1"/>
  <c r="CH274" i="18" l="1"/>
  <c r="CI273" i="18" s="1"/>
  <c r="CI276" i="18" s="1"/>
  <c r="BV212" i="18"/>
  <c r="BV219" i="18"/>
  <c r="BP198" i="18"/>
  <c r="BS219" i="18"/>
  <c r="BM56" i="18"/>
  <c r="CH25" i="18"/>
  <c r="CI24" i="18" s="1"/>
  <c r="BS184" i="18"/>
  <c r="BM205" i="18"/>
  <c r="BV191" i="18"/>
  <c r="BM184" i="18"/>
  <c r="BV155" i="18"/>
  <c r="BV141" i="18"/>
  <c r="BP354" i="18"/>
  <c r="BS120" i="18"/>
  <c r="CH103" i="18"/>
  <c r="CI102" i="18" s="1"/>
  <c r="BS376" i="18"/>
  <c r="BS298" i="18"/>
  <c r="BS127" i="18"/>
  <c r="BS326" i="18"/>
  <c r="BS141" i="18"/>
  <c r="CH181" i="18"/>
  <c r="CI180" i="18" s="1"/>
  <c r="CI182" i="18" s="1"/>
  <c r="BS155" i="18"/>
  <c r="BV205" i="18"/>
  <c r="BM198" i="18"/>
  <c r="CH89" i="18"/>
  <c r="BP205" i="18"/>
  <c r="BP191" i="18"/>
  <c r="BM212" i="18"/>
  <c r="BP219" i="18"/>
  <c r="BS205" i="18"/>
  <c r="BY205" i="18"/>
  <c r="CB205" i="18"/>
  <c r="BY212" i="18"/>
  <c r="CB212" i="18"/>
  <c r="BY184" i="18"/>
  <c r="CB184" i="18"/>
  <c r="BS212" i="18"/>
  <c r="BP184" i="18"/>
  <c r="BM191" i="18"/>
  <c r="BY198" i="18"/>
  <c r="CB198" i="18"/>
  <c r="BY219" i="18"/>
  <c r="CB219" i="18"/>
  <c r="BS198" i="18"/>
  <c r="BY191" i="18"/>
  <c r="CB191" i="18"/>
  <c r="BP212" i="18"/>
  <c r="BM219" i="18"/>
  <c r="BS191" i="18"/>
  <c r="BV184" i="18"/>
  <c r="BV198" i="18"/>
  <c r="BS347" i="18"/>
  <c r="BS312" i="18"/>
  <c r="BS319" i="18"/>
  <c r="BM162" i="18"/>
  <c r="BS305" i="18"/>
  <c r="BS340" i="18"/>
  <c r="BY162" i="18"/>
  <c r="CB162" i="18"/>
  <c r="BY49" i="18"/>
  <c r="CB49" i="18"/>
  <c r="BY383" i="18"/>
  <c r="CB383" i="18"/>
  <c r="BM141" i="18"/>
  <c r="BY298" i="18"/>
  <c r="CB298" i="18"/>
  <c r="BY305" i="18"/>
  <c r="CB305" i="18"/>
  <c r="BY347" i="18"/>
  <c r="CB347" i="18"/>
  <c r="BS383" i="18"/>
  <c r="BS134" i="18"/>
  <c r="BS56" i="18"/>
  <c r="BY319" i="18"/>
  <c r="CB319" i="18"/>
  <c r="BS148" i="18"/>
  <c r="BY369" i="18"/>
  <c r="CB369" i="18"/>
  <c r="BS162" i="18"/>
  <c r="BY376" i="18"/>
  <c r="CB376" i="18"/>
  <c r="BY333" i="18"/>
  <c r="CB333" i="18"/>
  <c r="BV312" i="18"/>
  <c r="BY127" i="18"/>
  <c r="CB127" i="18"/>
  <c r="BY312" i="18"/>
  <c r="CB312" i="18"/>
  <c r="BP369" i="18"/>
  <c r="BY362" i="18"/>
  <c r="CB362" i="18"/>
  <c r="BY326" i="18"/>
  <c r="CB326" i="18"/>
  <c r="BS49" i="18"/>
  <c r="BV49" i="18"/>
  <c r="BV56" i="18"/>
  <c r="BM319" i="18"/>
  <c r="BM347" i="18"/>
  <c r="BS362" i="18"/>
  <c r="BY141" i="18"/>
  <c r="CB141" i="18"/>
  <c r="BY354" i="18"/>
  <c r="CB354" i="18"/>
  <c r="BY340" i="18"/>
  <c r="CB340" i="18"/>
  <c r="BV319" i="18"/>
  <c r="BY155" i="18"/>
  <c r="CB155" i="18"/>
  <c r="BY120" i="18"/>
  <c r="CB120" i="18"/>
  <c r="BM120" i="18"/>
  <c r="BP340" i="18"/>
  <c r="BV376" i="18"/>
  <c r="BP305" i="18"/>
  <c r="BP312" i="18"/>
  <c r="BS369" i="18"/>
  <c r="BS354" i="18"/>
  <c r="CH96" i="18"/>
  <c r="CI95" i="18" s="1"/>
  <c r="CI98" i="18" s="1"/>
  <c r="BY134" i="18"/>
  <c r="CB134" i="18"/>
  <c r="BY56" i="18"/>
  <c r="CB56" i="18"/>
  <c r="BV340" i="18"/>
  <c r="BV362" i="18"/>
  <c r="BS333" i="18"/>
  <c r="BM49" i="18"/>
  <c r="BM134" i="18"/>
  <c r="BP56" i="18"/>
  <c r="BM340" i="18"/>
  <c r="BM333" i="18"/>
  <c r="BP376" i="18"/>
  <c r="BP162" i="18"/>
  <c r="BM305" i="18"/>
  <c r="BM298" i="18"/>
  <c r="BP148" i="18"/>
  <c r="BP49" i="18"/>
  <c r="BM369" i="18"/>
  <c r="BM326" i="18"/>
  <c r="BP155" i="18"/>
  <c r="BP127" i="18"/>
  <c r="BP141" i="18"/>
  <c r="CW152" i="18"/>
  <c r="BM148" i="18"/>
  <c r="CH295" i="18"/>
  <c r="CI294" i="18" s="1"/>
  <c r="CI297" i="18" s="1"/>
  <c r="CH39" i="18"/>
  <c r="CI38" i="18" s="1"/>
  <c r="CI40" i="18" s="1"/>
  <c r="CH174" i="18"/>
  <c r="CI173" i="18" s="1"/>
  <c r="CI176" i="18" s="1"/>
  <c r="CI46" i="18"/>
  <c r="CJ45" i="18" s="1"/>
  <c r="CJ48" i="18" s="1"/>
  <c r="CH82" i="18"/>
  <c r="CI81" i="18" s="1"/>
  <c r="CI84" i="18" s="1"/>
  <c r="CH110" i="18"/>
  <c r="CI109" i="18" s="1"/>
  <c r="CI111" i="18" s="1"/>
  <c r="CH12" i="18"/>
  <c r="CH267" i="18"/>
  <c r="CI266" i="18" s="1"/>
  <c r="CI269" i="18" s="1"/>
  <c r="CI32" i="18"/>
  <c r="CJ31" i="18" s="1"/>
  <c r="CJ33" i="18" s="1"/>
  <c r="CH288" i="18"/>
  <c r="CI287" i="18" s="1"/>
  <c r="CI289" i="18" s="1"/>
  <c r="CH117" i="18"/>
  <c r="CI116" i="18" s="1"/>
  <c r="CI119" i="18" s="1"/>
  <c r="CH260" i="18"/>
  <c r="CI259" i="18" s="1"/>
  <c r="CI262" i="18" s="1"/>
  <c r="CH75" i="18"/>
  <c r="CI74" i="18" s="1"/>
  <c r="CI77" i="18" s="1"/>
  <c r="CH281" i="18"/>
  <c r="CI280" i="18" s="1"/>
  <c r="CI283" i="18" s="1"/>
  <c r="CH68" i="18"/>
  <c r="CI67" i="18" s="1"/>
  <c r="CI69" i="18" s="1"/>
  <c r="CH231" i="18"/>
  <c r="CI230" i="18" s="1"/>
  <c r="CI233" i="18" s="1"/>
  <c r="CH246" i="18"/>
  <c r="CI245" i="18" s="1"/>
  <c r="CI248" i="18" s="1"/>
  <c r="CH238" i="18"/>
  <c r="CI237" i="18" s="1"/>
  <c r="CI239" i="18" s="1"/>
  <c r="BJ298" i="18"/>
  <c r="DA302" i="18"/>
  <c r="BZ298" i="18" s="1"/>
  <c r="BJ155" i="18"/>
  <c r="DA159" i="18"/>
  <c r="BJ120" i="18"/>
  <c r="DA124" i="18"/>
  <c r="DA337" i="18"/>
  <c r="BJ333" i="18"/>
  <c r="CQ166" i="18"/>
  <c r="AF162" i="18"/>
  <c r="AX148" i="18"/>
  <c r="AF148" i="18"/>
  <c r="CQ152" i="18"/>
  <c r="CZ145" i="18"/>
  <c r="BG141" i="18"/>
  <c r="Z134" i="18"/>
  <c r="CO138" i="18"/>
  <c r="BD148" i="18"/>
  <c r="CS152" i="18"/>
  <c r="AL148" i="18"/>
  <c r="AI120" i="18"/>
  <c r="CL124" i="18"/>
  <c r="AO298" i="18"/>
  <c r="W298" i="18"/>
  <c r="CN302" i="18"/>
  <c r="CY316" i="18"/>
  <c r="BD312" i="18"/>
  <c r="BA354" i="18"/>
  <c r="CX358" i="18"/>
  <c r="CQ188" i="18"/>
  <c r="AF184" i="18"/>
  <c r="BP120" i="18"/>
  <c r="CW124" i="18"/>
  <c r="AX120" i="18"/>
  <c r="CY202" i="18"/>
  <c r="BD198" i="18"/>
  <c r="Z198" i="18"/>
  <c r="CO202" i="18"/>
  <c r="CW209" i="18"/>
  <c r="AX205" i="18"/>
  <c r="CV337" i="18"/>
  <c r="AU333" i="18"/>
  <c r="CZ380" i="18"/>
  <c r="BG376" i="18"/>
  <c r="Z340" i="18"/>
  <c r="CO344" i="18"/>
  <c r="BA305" i="18"/>
  <c r="CX309" i="18"/>
  <c r="CQ53" i="18"/>
  <c r="AF49" i="18"/>
  <c r="AI56" i="18"/>
  <c r="CR60" i="18"/>
  <c r="BA198" i="18"/>
  <c r="CX202" i="18"/>
  <c r="DA216" i="18"/>
  <c r="BZ212" i="18" s="1"/>
  <c r="BJ212" i="18"/>
  <c r="CQ216" i="18"/>
  <c r="AF212" i="18"/>
  <c r="CP323" i="18"/>
  <c r="AC319" i="18"/>
  <c r="AO326" i="18"/>
  <c r="CT330" i="18"/>
  <c r="BG333" i="18"/>
  <c r="CZ337" i="18"/>
  <c r="BM127" i="18"/>
  <c r="CV131" i="18"/>
  <c r="AU127" i="18"/>
  <c r="BM354" i="18"/>
  <c r="CV358" i="18"/>
  <c r="AU354" i="18"/>
  <c r="BV369" i="18"/>
  <c r="CY373" i="18"/>
  <c r="BD369" i="18"/>
  <c r="CO330" i="18"/>
  <c r="Z326" i="18"/>
  <c r="CT337" i="18"/>
  <c r="AO333" i="18"/>
  <c r="AL162" i="18"/>
  <c r="CS166" i="18"/>
  <c r="BP134" i="18"/>
  <c r="CW138" i="18"/>
  <c r="AX134" i="18"/>
  <c r="BP326" i="18"/>
  <c r="AX326" i="18"/>
  <c r="CW330" i="18"/>
  <c r="CR166" i="18"/>
  <c r="AI162" i="18"/>
  <c r="CS159" i="18"/>
  <c r="AL155" i="18"/>
  <c r="CR351" i="18"/>
  <c r="AI347" i="18"/>
  <c r="BM383" i="18"/>
  <c r="CV387" i="18"/>
  <c r="CN124" i="18"/>
  <c r="W120" i="18"/>
  <c r="CP159" i="18"/>
  <c r="AC155" i="18"/>
  <c r="CV330" i="18"/>
  <c r="AU326" i="18"/>
  <c r="CW316" i="18"/>
  <c r="AX312" i="18"/>
  <c r="BV354" i="18"/>
  <c r="CY358" i="18"/>
  <c r="CP253" i="18"/>
  <c r="DA138" i="18"/>
  <c r="BJ134" i="18"/>
  <c r="BJ347" i="18"/>
  <c r="DA351" i="18"/>
  <c r="BJ127" i="18"/>
  <c r="DA131" i="18"/>
  <c r="BJ56" i="18"/>
  <c r="DA60" i="18"/>
  <c r="CT138" i="18"/>
  <c r="AO134" i="18"/>
  <c r="BJ148" i="18"/>
  <c r="DA152" i="18"/>
  <c r="BZ148" i="18" s="1"/>
  <c r="BV305" i="18"/>
  <c r="BD305" i="18"/>
  <c r="CY309" i="18"/>
  <c r="BJ312" i="18"/>
  <c r="DA316" i="18"/>
  <c r="BZ312" i="18" s="1"/>
  <c r="CT159" i="18"/>
  <c r="AO155" i="18"/>
  <c r="BV383" i="18"/>
  <c r="BD383" i="18"/>
  <c r="CY387" i="18"/>
  <c r="CR323" i="18"/>
  <c r="AI319" i="18"/>
  <c r="CQ373" i="18"/>
  <c r="AF369" i="18"/>
  <c r="CQ138" i="18"/>
  <c r="AF134" i="18"/>
  <c r="AL298" i="18"/>
  <c r="CM302" i="18"/>
  <c r="CT131" i="18"/>
  <c r="AO127" i="18"/>
  <c r="CU330" i="18"/>
  <c r="AR326" i="18"/>
  <c r="CU337" i="18"/>
  <c r="AR333" i="18"/>
  <c r="BD354" i="18"/>
  <c r="AL354" i="18"/>
  <c r="CS358" i="18"/>
  <c r="CZ138" i="18"/>
  <c r="BG134" i="18"/>
  <c r="Z305" i="18"/>
  <c r="CO309" i="18"/>
  <c r="BA56" i="18"/>
  <c r="CX60" i="18"/>
  <c r="AO56" i="18"/>
  <c r="CT60" i="18"/>
  <c r="CQ195" i="18"/>
  <c r="AF191" i="18"/>
  <c r="AU212" i="18"/>
  <c r="CV216" i="18"/>
  <c r="BG120" i="18"/>
  <c r="CZ124" i="18"/>
  <c r="AX340" i="18"/>
  <c r="CW344" i="18"/>
  <c r="W134" i="18"/>
  <c r="CN138" i="18"/>
  <c r="BA347" i="18"/>
  <c r="CX351" i="18"/>
  <c r="AX49" i="18"/>
  <c r="CW53" i="18"/>
  <c r="CQ60" i="18"/>
  <c r="AF56" i="18"/>
  <c r="CZ223" i="18"/>
  <c r="BG219" i="18"/>
  <c r="CU195" i="18"/>
  <c r="AR191" i="18"/>
  <c r="BD184" i="18"/>
  <c r="CY188" i="18"/>
  <c r="BA205" i="18"/>
  <c r="CX209" i="18"/>
  <c r="AO198" i="18"/>
  <c r="CT202" i="18"/>
  <c r="CP188" i="18"/>
  <c r="AC184" i="18"/>
  <c r="BD219" i="18"/>
  <c r="CY223" i="18"/>
  <c r="AC326" i="18"/>
  <c r="CJ330" i="18"/>
  <c r="CO387" i="18"/>
  <c r="Z383" i="18"/>
  <c r="BG340" i="18"/>
  <c r="CZ344" i="18"/>
  <c r="BA134" i="18"/>
  <c r="CX138" i="18"/>
  <c r="CN195" i="18"/>
  <c r="W191" i="18"/>
  <c r="CN337" i="18"/>
  <c r="W333" i="18"/>
  <c r="BG305" i="18"/>
  <c r="CZ309" i="18"/>
  <c r="BG362" i="18"/>
  <c r="CZ366" i="18"/>
  <c r="CX373" i="18"/>
  <c r="BA369" i="18"/>
  <c r="CX323" i="18"/>
  <c r="BA319" i="18"/>
  <c r="BA191" i="18"/>
  <c r="CX195" i="18"/>
  <c r="BD205" i="18"/>
  <c r="CY209" i="18"/>
  <c r="CU216" i="18"/>
  <c r="AR212" i="18"/>
  <c r="BD191" i="18"/>
  <c r="CY195" i="18"/>
  <c r="CI255" i="18"/>
  <c r="CI254" i="18"/>
  <c r="CI253" i="18" s="1"/>
  <c r="BP333" i="18"/>
  <c r="AX333" i="18"/>
  <c r="CW337" i="18"/>
  <c r="CY344" i="18"/>
  <c r="BD340" i="18"/>
  <c r="BG162" i="18"/>
  <c r="CZ166" i="18"/>
  <c r="CT351" i="18"/>
  <c r="AO347" i="18"/>
  <c r="CX159" i="18"/>
  <c r="BA155" i="18"/>
  <c r="BA333" i="18"/>
  <c r="CX337" i="18"/>
  <c r="CR53" i="18"/>
  <c r="AI49" i="18"/>
  <c r="CW216" i="18"/>
  <c r="AX212" i="18"/>
  <c r="BG184" i="18"/>
  <c r="CZ188" i="18"/>
  <c r="BA219" i="18"/>
  <c r="CX223" i="18"/>
  <c r="AO205" i="18"/>
  <c r="CT209" i="18"/>
  <c r="CP195" i="18"/>
  <c r="AC191" i="18"/>
  <c r="AC333" i="18"/>
  <c r="CP337" i="18"/>
  <c r="Z333" i="18"/>
  <c r="CO337" i="18"/>
  <c r="CQ330" i="18"/>
  <c r="AF326" i="18"/>
  <c r="CV166" i="18"/>
  <c r="AU162" i="18"/>
  <c r="CQ209" i="18"/>
  <c r="AF205" i="18"/>
  <c r="CW131" i="18"/>
  <c r="AX127" i="18"/>
  <c r="W127" i="18"/>
  <c r="CN131" i="18"/>
  <c r="BV134" i="18"/>
  <c r="CY138" i="18"/>
  <c r="BD134" i="18"/>
  <c r="CR138" i="18"/>
  <c r="AI134" i="18"/>
  <c r="CQ387" i="18"/>
  <c r="AF383" i="18"/>
  <c r="CS124" i="18"/>
  <c r="AL120" i="18"/>
  <c r="CN351" i="18"/>
  <c r="W347" i="18"/>
  <c r="CR302" i="18"/>
  <c r="AI298" i="18"/>
  <c r="AX184" i="18"/>
  <c r="CW188" i="18"/>
  <c r="BJ198" i="18"/>
  <c r="DA202" i="18"/>
  <c r="BZ198" i="18" s="1"/>
  <c r="Z127" i="18"/>
  <c r="CO131" i="18"/>
  <c r="W362" i="18"/>
  <c r="CH366" i="18"/>
  <c r="CV309" i="18"/>
  <c r="AU305" i="18"/>
  <c r="CR330" i="18"/>
  <c r="AI326" i="18"/>
  <c r="BV120" i="18"/>
  <c r="CY124" i="18"/>
  <c r="BD120" i="18"/>
  <c r="AO305" i="18"/>
  <c r="CT309" i="18"/>
  <c r="CU316" i="18"/>
  <c r="AR312" i="18"/>
  <c r="CY60" i="18"/>
  <c r="BD56" i="18"/>
  <c r="CR344" i="18"/>
  <c r="AI340" i="18"/>
  <c r="BV333" i="18"/>
  <c r="BD333" i="18"/>
  <c r="CY337" i="18"/>
  <c r="CU344" i="18"/>
  <c r="AR340" i="18"/>
  <c r="AI305" i="18"/>
  <c r="CL309" i="18"/>
  <c r="CP344" i="18"/>
  <c r="AC340" i="18"/>
  <c r="CR152" i="18"/>
  <c r="AI148" i="18"/>
  <c r="CW380" i="18"/>
  <c r="AX376" i="18"/>
  <c r="BM376" i="18"/>
  <c r="AU376" i="18"/>
  <c r="CV380" i="18"/>
  <c r="CU302" i="18"/>
  <c r="AR298" i="18"/>
  <c r="CZ131" i="18"/>
  <c r="BG127" i="18"/>
  <c r="AC148" i="18"/>
  <c r="CP152" i="18"/>
  <c r="BA340" i="18"/>
  <c r="CX344" i="18"/>
  <c r="CO53" i="18"/>
  <c r="Z49" i="18"/>
  <c r="DA209" i="18"/>
  <c r="BZ205" i="18" s="1"/>
  <c r="BJ205" i="18"/>
  <c r="BG312" i="18"/>
  <c r="CZ316" i="18"/>
  <c r="CV124" i="18"/>
  <c r="AU120" i="18"/>
  <c r="Z205" i="18"/>
  <c r="CO209" i="18"/>
  <c r="CT344" i="18"/>
  <c r="AO340" i="18"/>
  <c r="AL184" i="18"/>
  <c r="CS188" i="18"/>
  <c r="CW373" i="18"/>
  <c r="AX369" i="18"/>
  <c r="CY159" i="18"/>
  <c r="BD155" i="18"/>
  <c r="CQ253" i="18"/>
  <c r="CO253" i="18"/>
  <c r="BJ162" i="18"/>
  <c r="DA166" i="18"/>
  <c r="CZ159" i="18"/>
  <c r="BG155" i="18"/>
  <c r="DA366" i="18"/>
  <c r="BJ362" i="18"/>
  <c r="BJ49" i="18"/>
  <c r="DA53" i="18"/>
  <c r="AR162" i="18"/>
  <c r="Z162" i="18"/>
  <c r="CO166" i="18"/>
  <c r="DA330" i="18"/>
  <c r="BJ326" i="18"/>
  <c r="AC362" i="18"/>
  <c r="CJ366" i="18"/>
  <c r="BJ319" i="18"/>
  <c r="DA323" i="18"/>
  <c r="BZ319" i="18" s="1"/>
  <c r="BY148" i="18"/>
  <c r="BG148" i="18"/>
  <c r="CZ152" i="18"/>
  <c r="AR134" i="18"/>
  <c r="CU138" i="18"/>
  <c r="AO319" i="18"/>
  <c r="W319" i="18"/>
  <c r="CN323" i="18"/>
  <c r="BG354" i="18"/>
  <c r="CT358" i="18"/>
  <c r="AO354" i="18"/>
  <c r="CU366" i="18"/>
  <c r="AR362" i="18"/>
  <c r="AF319" i="18"/>
  <c r="CK323" i="18"/>
  <c r="AF298" i="18"/>
  <c r="CK302" i="18"/>
  <c r="CS138" i="18"/>
  <c r="AL134" i="18"/>
  <c r="CU373" i="18"/>
  <c r="AR369" i="18"/>
  <c r="AF127" i="18"/>
  <c r="CK131" i="18"/>
  <c r="CU351" i="18"/>
  <c r="AR347" i="18"/>
  <c r="CR373" i="18"/>
  <c r="AI369" i="18"/>
  <c r="W141" i="18"/>
  <c r="CN145" i="18"/>
  <c r="CX380" i="18"/>
  <c r="BA376" i="18"/>
  <c r="AU205" i="18"/>
  <c r="CV209" i="18"/>
  <c r="CR188" i="18"/>
  <c r="AI184" i="18"/>
  <c r="CP202" i="18"/>
  <c r="AC198" i="18"/>
  <c r="CO223" i="18"/>
  <c r="Z219" i="18"/>
  <c r="CY53" i="18"/>
  <c r="BD49" i="18"/>
  <c r="BA148" i="18"/>
  <c r="CX152" i="18"/>
  <c r="AR49" i="18"/>
  <c r="CU53" i="18"/>
  <c r="AR219" i="18"/>
  <c r="CU223" i="18"/>
  <c r="AC212" i="18"/>
  <c r="CP216" i="18"/>
  <c r="AI219" i="18"/>
  <c r="CR223" i="18"/>
  <c r="AL205" i="18"/>
  <c r="CS209" i="18"/>
  <c r="AC205" i="18"/>
  <c r="CP209" i="18"/>
  <c r="AU369" i="18"/>
  <c r="CV373" i="18"/>
  <c r="CP358" i="18"/>
  <c r="AC354" i="18"/>
  <c r="CT152" i="18"/>
  <c r="AO148" i="18"/>
  <c r="AU141" i="18"/>
  <c r="CV145" i="18"/>
  <c r="BA162" i="18"/>
  <c r="CX166" i="18"/>
  <c r="CP60" i="18"/>
  <c r="AC56" i="18"/>
  <c r="CV223" i="18"/>
  <c r="AU219" i="18"/>
  <c r="CZ195" i="18"/>
  <c r="BG191" i="18"/>
  <c r="CS223" i="18"/>
  <c r="AL219" i="18"/>
  <c r="AI312" i="18"/>
  <c r="CR316" i="18"/>
  <c r="CQ344" i="18"/>
  <c r="AF340" i="18"/>
  <c r="BG49" i="18"/>
  <c r="CZ53" i="18"/>
  <c r="AU134" i="18"/>
  <c r="CV138" i="18"/>
  <c r="AL326" i="18"/>
  <c r="CS330" i="18"/>
  <c r="BA127" i="18"/>
  <c r="CX131" i="18"/>
  <c r="AX56" i="18"/>
  <c r="CW60" i="18"/>
  <c r="BA184" i="18"/>
  <c r="CX188" i="18"/>
  <c r="CT216" i="18"/>
  <c r="AO212" i="18"/>
  <c r="AU198" i="18"/>
  <c r="CV202" i="18"/>
  <c r="AX191" i="18"/>
  <c r="CW195" i="18"/>
  <c r="AO219" i="18"/>
  <c r="CT223" i="18"/>
  <c r="Z191" i="18"/>
  <c r="CO195" i="18"/>
  <c r="AL198" i="18"/>
  <c r="CS202" i="18"/>
  <c r="CO302" i="18"/>
  <c r="Z298" i="18"/>
  <c r="CT380" i="18"/>
  <c r="AO376" i="18"/>
  <c r="CZ60" i="18"/>
  <c r="BG56" i="18"/>
  <c r="CT387" i="18"/>
  <c r="AO383" i="18"/>
  <c r="BA326" i="18"/>
  <c r="CX330" i="18"/>
  <c r="AU56" i="18"/>
  <c r="CV60" i="18"/>
  <c r="W56" i="18"/>
  <c r="CN60" i="18"/>
  <c r="AU184" i="18"/>
  <c r="CV188" i="18"/>
  <c r="AL191" i="18"/>
  <c r="CS195" i="18"/>
  <c r="CT188" i="18"/>
  <c r="AO184" i="18"/>
  <c r="AR198" i="18"/>
  <c r="CU202" i="18"/>
  <c r="AL212" i="18"/>
  <c r="CS216" i="18"/>
  <c r="W219" i="18"/>
  <c r="CN223" i="18"/>
  <c r="AI191" i="18"/>
  <c r="CR195" i="18"/>
  <c r="CO373" i="18"/>
  <c r="Z369" i="18"/>
  <c r="BV127" i="18"/>
  <c r="BD127" i="18"/>
  <c r="CY131" i="18"/>
  <c r="CN330" i="18"/>
  <c r="W326" i="18"/>
  <c r="CR337" i="18"/>
  <c r="AI333" i="18"/>
  <c r="BD347" i="18"/>
  <c r="CS351" i="18"/>
  <c r="AL347" i="18"/>
  <c r="BV148" i="18"/>
  <c r="CY152" i="18"/>
  <c r="BP319" i="18"/>
  <c r="CW323" i="18"/>
  <c r="AX319" i="18"/>
  <c r="BP347" i="18"/>
  <c r="AX347" i="18"/>
  <c r="CW351" i="18"/>
  <c r="CN166" i="18"/>
  <c r="W162" i="18"/>
  <c r="CS309" i="18"/>
  <c r="AL305" i="18"/>
  <c r="AO312" i="18"/>
  <c r="CT316" i="18"/>
  <c r="CP351" i="18"/>
  <c r="AC347" i="18"/>
  <c r="CV302" i="18"/>
  <c r="AU298" i="18"/>
  <c r="CY366" i="18"/>
  <c r="BD362" i="18"/>
  <c r="AI212" i="18"/>
  <c r="CR216" i="18"/>
  <c r="CV195" i="18"/>
  <c r="AU191" i="18"/>
  <c r="AI155" i="18"/>
  <c r="CR159" i="18"/>
  <c r="AO162" i="18"/>
  <c r="CT166" i="18"/>
  <c r="CO152" i="18"/>
  <c r="Z148" i="18"/>
  <c r="CY323" i="18"/>
  <c r="BD319" i="18"/>
  <c r="AC162" i="18"/>
  <c r="CJ166" i="18"/>
  <c r="CU145" i="18"/>
  <c r="AR141" i="18"/>
  <c r="CO316" i="18"/>
  <c r="Z312" i="18"/>
  <c r="CP138" i="18"/>
  <c r="AC134" i="18"/>
  <c r="CW358" i="18"/>
  <c r="AX354" i="18"/>
  <c r="CT145" i="18"/>
  <c r="AO141" i="18"/>
  <c r="CV323" i="18"/>
  <c r="AU319" i="18"/>
  <c r="CU387" i="18"/>
  <c r="AR383" i="18"/>
  <c r="AL127" i="18"/>
  <c r="CS131" i="18"/>
  <c r="CQ337" i="18"/>
  <c r="AF333" i="18"/>
  <c r="CO366" i="18"/>
  <c r="Z362" i="18"/>
  <c r="CS344" i="18"/>
  <c r="AL340" i="18"/>
  <c r="CO124" i="18"/>
  <c r="Z120" i="18"/>
  <c r="E21" i="29"/>
  <c r="E22" i="29"/>
  <c r="BJ376" i="18"/>
  <c r="DA380" i="18"/>
  <c r="BJ305" i="18"/>
  <c r="DA309" i="18"/>
  <c r="BZ305" i="18" s="1"/>
  <c r="CV152" i="18"/>
  <c r="AU148" i="18"/>
  <c r="AI141" i="18"/>
  <c r="CL145" i="18"/>
  <c r="AO191" i="18"/>
  <c r="CT195" i="18"/>
  <c r="CU131" i="18"/>
  <c r="AR127" i="18"/>
  <c r="CZ373" i="18"/>
  <c r="BG369" i="18"/>
  <c r="AR120" i="18"/>
  <c r="CU124" i="18"/>
  <c r="BM362" i="18"/>
  <c r="CV366" i="18"/>
  <c r="AU362" i="18"/>
  <c r="CV53" i="18"/>
  <c r="AU49" i="18"/>
  <c r="AL49" i="18"/>
  <c r="CS53" i="18"/>
  <c r="CW223" i="18"/>
  <c r="AX219" i="18"/>
  <c r="BG205" i="18"/>
  <c r="CZ209" i="18"/>
  <c r="W305" i="18"/>
  <c r="CN309" i="18"/>
  <c r="CZ387" i="18"/>
  <c r="BG383" i="18"/>
  <c r="CX366" i="18"/>
  <c r="BA362" i="18"/>
  <c r="BA312" i="18"/>
  <c r="CX316" i="18"/>
  <c r="CT53" i="18"/>
  <c r="AO49" i="18"/>
  <c r="AR184" i="18"/>
  <c r="CU188" i="18"/>
  <c r="CR202" i="18"/>
  <c r="AI198" i="18"/>
  <c r="BJ191" i="18"/>
  <c r="DA195" i="18"/>
  <c r="BZ191" i="18" s="1"/>
  <c r="AI376" i="18"/>
  <c r="CR380" i="18"/>
  <c r="CW202" i="18"/>
  <c r="AX198" i="18"/>
  <c r="W340" i="18"/>
  <c r="CN344" i="18"/>
  <c r="CS387" i="18"/>
  <c r="AL383" i="18"/>
  <c r="CQ316" i="18"/>
  <c r="AF312" i="18"/>
  <c r="BV326" i="18"/>
  <c r="CY330" i="18"/>
  <c r="BD326" i="18"/>
  <c r="CS366" i="18"/>
  <c r="AL362" i="18"/>
  <c r="BP383" i="18"/>
  <c r="AX383" i="18"/>
  <c r="CW387" i="18"/>
  <c r="BM312" i="18"/>
  <c r="CV316" i="18"/>
  <c r="CN380" i="18"/>
  <c r="W376" i="18"/>
  <c r="CU152" i="18"/>
  <c r="AR148" i="18"/>
  <c r="AL141" i="18"/>
  <c r="CM145" i="18"/>
  <c r="CO145" i="18"/>
  <c r="Z141" i="18"/>
  <c r="CN253" i="18"/>
  <c r="DA145" i="18"/>
  <c r="BZ141" i="18" s="1"/>
  <c r="BJ141" i="18"/>
  <c r="CW166" i="18"/>
  <c r="AX162" i="18"/>
  <c r="AU383" i="18"/>
  <c r="CP387" i="18"/>
  <c r="AC383" i="18"/>
  <c r="BJ354" i="18"/>
  <c r="DA358" i="18"/>
  <c r="BZ354" i="18" s="1"/>
  <c r="BJ383" i="18"/>
  <c r="DA387" i="18"/>
  <c r="BZ383" i="18" s="1"/>
  <c r="BJ340" i="18"/>
  <c r="DA344" i="18"/>
  <c r="BZ340" i="18" s="1"/>
  <c r="BJ369" i="18"/>
  <c r="DA373" i="18"/>
  <c r="CU380" i="18"/>
  <c r="AR376" i="18"/>
  <c r="CY380" i="18"/>
  <c r="BD376" i="18"/>
  <c r="AF362" i="18"/>
  <c r="CK366" i="18"/>
  <c r="CS373" i="18"/>
  <c r="AL369" i="18"/>
  <c r="BA383" i="18"/>
  <c r="AI383" i="18"/>
  <c r="CR387" i="18"/>
  <c r="AI354" i="18"/>
  <c r="CL358" i="18"/>
  <c r="W354" i="18"/>
  <c r="CN358" i="18"/>
  <c r="CR366" i="18"/>
  <c r="AI362" i="18"/>
  <c r="CN387" i="18"/>
  <c r="W383" i="18"/>
  <c r="CO358" i="18"/>
  <c r="Z354" i="18"/>
  <c r="CQ145" i="18"/>
  <c r="AF141" i="18"/>
  <c r="CT373" i="18"/>
  <c r="AO369" i="18"/>
  <c r="CZ351" i="18"/>
  <c r="BG347" i="18"/>
  <c r="AL312" i="18"/>
  <c r="CS316" i="18"/>
  <c r="CN53" i="18"/>
  <c r="W49" i="18"/>
  <c r="CZ202" i="18"/>
  <c r="BW198" i="18" s="1"/>
  <c r="BG198" i="18"/>
  <c r="BA212" i="18"/>
  <c r="CX216" i="18"/>
  <c r="AF354" i="18"/>
  <c r="CQ358" i="18"/>
  <c r="AR155" i="18"/>
  <c r="CO159" i="18"/>
  <c r="Z155" i="18"/>
  <c r="AC369" i="18"/>
  <c r="CJ373" i="18"/>
  <c r="BG326" i="18"/>
  <c r="CZ330" i="18"/>
  <c r="AC127" i="18"/>
  <c r="CP131" i="18"/>
  <c r="CQ124" i="18"/>
  <c r="AF120" i="18"/>
  <c r="BA49" i="18"/>
  <c r="CX53" i="18"/>
  <c r="AL56" i="18"/>
  <c r="CS60" i="18"/>
  <c r="BJ219" i="18"/>
  <c r="DA223" i="18"/>
  <c r="BZ219" i="18" s="1"/>
  <c r="AR205" i="18"/>
  <c r="CU209" i="18"/>
  <c r="CQ159" i="18"/>
  <c r="AF155" i="18"/>
  <c r="CS323" i="18"/>
  <c r="AL319" i="18"/>
  <c r="CR131" i="18"/>
  <c r="AI127" i="18"/>
  <c r="BA120" i="18"/>
  <c r="CX124" i="18"/>
  <c r="Z56" i="18"/>
  <c r="CO60" i="18"/>
  <c r="BG319" i="18"/>
  <c r="CZ323" i="18"/>
  <c r="CP302" i="18"/>
  <c r="AC298" i="18"/>
  <c r="W369" i="18"/>
  <c r="CN373" i="18"/>
  <c r="BA298" i="18"/>
  <c r="CX302" i="18"/>
  <c r="AR56" i="18"/>
  <c r="CU60" i="18"/>
  <c r="CP53" i="18"/>
  <c r="AC49" i="18"/>
  <c r="AI205" i="18"/>
  <c r="CR209" i="18"/>
  <c r="W198" i="18"/>
  <c r="CN202" i="18"/>
  <c r="CQ223" i="18"/>
  <c r="AF219" i="18"/>
  <c r="AF198" i="18"/>
  <c r="CQ202" i="18"/>
  <c r="W184" i="18"/>
  <c r="CN188" i="18"/>
  <c r="BJ184" i="18"/>
  <c r="DA188" i="18"/>
  <c r="BZ184" i="18" s="1"/>
  <c r="CY145" i="18"/>
  <c r="BD141" i="18"/>
  <c r="CN316" i="18"/>
  <c r="W312" i="18"/>
  <c r="CO380" i="18"/>
  <c r="Z376" i="18"/>
  <c r="CZ302" i="18"/>
  <c r="BG298" i="18"/>
  <c r="AU340" i="18"/>
  <c r="CV344" i="18"/>
  <c r="BA141" i="18"/>
  <c r="CX145" i="18"/>
  <c r="W212" i="18"/>
  <c r="CN216" i="18"/>
  <c r="W205" i="18"/>
  <c r="CN209" i="18"/>
  <c r="CO188" i="18"/>
  <c r="Z184" i="18"/>
  <c r="Z212" i="18"/>
  <c r="CO216" i="18"/>
  <c r="CZ216" i="18"/>
  <c r="BG212" i="18"/>
  <c r="CS380" i="18"/>
  <c r="AL376" i="18"/>
  <c r="AR319" i="18"/>
  <c r="CO323" i="18"/>
  <c r="Z319" i="18"/>
  <c r="BD212" i="18"/>
  <c r="CY216" i="18"/>
  <c r="AX305" i="18"/>
  <c r="CW309" i="18"/>
  <c r="BP298" i="18"/>
  <c r="CW302" i="18"/>
  <c r="AX298" i="18"/>
  <c r="CQ351" i="18"/>
  <c r="AF347" i="18"/>
  <c r="BV347" i="18"/>
  <c r="CY351" i="18"/>
  <c r="AU312" i="18"/>
  <c r="CP316" i="18"/>
  <c r="AC312" i="18"/>
  <c r="BD298" i="18"/>
  <c r="CS302" i="18"/>
  <c r="BV298" i="18"/>
  <c r="CY302" i="18"/>
  <c r="AO120" i="18"/>
  <c r="CT124" i="18"/>
  <c r="CP309" i="18"/>
  <c r="AC305" i="18"/>
  <c r="BM155" i="18"/>
  <c r="AU155" i="18"/>
  <c r="CV159" i="18"/>
  <c r="CP380" i="18"/>
  <c r="AC376" i="18"/>
  <c r="CU358" i="18"/>
  <c r="AR354" i="18"/>
  <c r="AC219" i="18"/>
  <c r="CP223" i="18"/>
  <c r="CP124" i="18"/>
  <c r="AC120" i="18"/>
  <c r="BV162" i="18"/>
  <c r="BD162" i="18"/>
  <c r="CY166" i="18"/>
  <c r="CU309" i="18"/>
  <c r="AR305" i="18"/>
  <c r="BP362" i="18"/>
  <c r="AX362" i="18"/>
  <c r="CW366" i="18"/>
  <c r="CN159" i="18"/>
  <c r="W155" i="18"/>
  <c r="CW145" i="18"/>
  <c r="AX141" i="18"/>
  <c r="CP145" i="18"/>
  <c r="AC141" i="18"/>
  <c r="CQ309" i="18"/>
  <c r="AF305" i="18"/>
  <c r="CQ380" i="18"/>
  <c r="AF376" i="18"/>
  <c r="CW159" i="18"/>
  <c r="AX155" i="18"/>
  <c r="CV351" i="18"/>
  <c r="AU347" i="18"/>
  <c r="CN152" i="18"/>
  <c r="W148" i="18"/>
  <c r="CT366" i="18"/>
  <c r="AO362" i="18"/>
  <c r="CO351" i="18"/>
  <c r="Z347" i="18"/>
  <c r="CS337" i="18"/>
  <c r="AL333" i="18"/>
  <c r="E23" i="29"/>
  <c r="CS253" i="18"/>
  <c r="CU252" i="18"/>
  <c r="CT255" i="18"/>
  <c r="CT254" i="18"/>
  <c r="AC34" i="17"/>
  <c r="U8" i="17"/>
  <c r="W12" i="19" s="1"/>
  <c r="CM23" i="18"/>
  <c r="CN22" i="18" s="1"/>
  <c r="X212" i="18" l="1"/>
  <c r="X205" i="18"/>
  <c r="AD212" i="18"/>
  <c r="BW205" i="18"/>
  <c r="BW191" i="18"/>
  <c r="BT212" i="18"/>
  <c r="BW219" i="18"/>
  <c r="AJ184" i="18"/>
  <c r="BW212" i="18"/>
  <c r="CI88" i="18"/>
  <c r="CI90" i="18" s="1"/>
  <c r="CI275" i="18"/>
  <c r="CI274" i="18" s="1"/>
  <c r="CJ273" i="18" s="1"/>
  <c r="BT362" i="18"/>
  <c r="BQ219" i="18"/>
  <c r="BN198" i="18"/>
  <c r="BQ184" i="18"/>
  <c r="BK205" i="18"/>
  <c r="BN219" i="18"/>
  <c r="BK184" i="18"/>
  <c r="BK198" i="18"/>
  <c r="AP191" i="18"/>
  <c r="AY198" i="18"/>
  <c r="BT148" i="18"/>
  <c r="BN191" i="18"/>
  <c r="BN212" i="18"/>
  <c r="BQ191" i="18"/>
  <c r="BQ205" i="18"/>
  <c r="BB205" i="18"/>
  <c r="BQ383" i="18"/>
  <c r="BN141" i="18"/>
  <c r="BT354" i="18"/>
  <c r="CI104" i="18"/>
  <c r="CI105" i="18"/>
  <c r="CI183" i="18"/>
  <c r="CI181" i="18" s="1"/>
  <c r="CJ180" i="18" s="1"/>
  <c r="CJ183" i="18" s="1"/>
  <c r="CI97" i="18"/>
  <c r="CI96" i="18" s="1"/>
  <c r="CJ95" i="18" s="1"/>
  <c r="CJ97" i="18" s="1"/>
  <c r="BN148" i="18"/>
  <c r="BT383" i="18"/>
  <c r="AP326" i="18"/>
  <c r="AP148" i="18"/>
  <c r="AP162" i="18"/>
  <c r="BK212" i="18"/>
  <c r="BK191" i="18"/>
  <c r="BK219" i="18"/>
  <c r="BT198" i="18"/>
  <c r="BE191" i="18"/>
  <c r="BT191" i="18"/>
  <c r="BT184" i="18"/>
  <c r="AJ198" i="18"/>
  <c r="BQ198" i="18"/>
  <c r="BW184" i="18"/>
  <c r="BH212" i="18"/>
  <c r="BQ212" i="18"/>
  <c r="BE184" i="18"/>
  <c r="BN184" i="18"/>
  <c r="BT205" i="18"/>
  <c r="BT219" i="18"/>
  <c r="BN205" i="18"/>
  <c r="BH305" i="18"/>
  <c r="CI296" i="18"/>
  <c r="CI295" i="18" s="1"/>
  <c r="CJ294" i="18" s="1"/>
  <c r="CJ297" i="18" s="1"/>
  <c r="BK49" i="18"/>
  <c r="AP155" i="18"/>
  <c r="AM305" i="18"/>
  <c r="BH383" i="18"/>
  <c r="AJ347" i="18"/>
  <c r="BK120" i="18"/>
  <c r="CI41" i="18"/>
  <c r="CI39" i="18" s="1"/>
  <c r="CJ38" i="18" s="1"/>
  <c r="BH354" i="18"/>
  <c r="BK319" i="18"/>
  <c r="BN354" i="18"/>
  <c r="BH340" i="18"/>
  <c r="BH141" i="18"/>
  <c r="BW141" i="18"/>
  <c r="BK298" i="18"/>
  <c r="BQ376" i="18"/>
  <c r="BT56" i="18"/>
  <c r="BH148" i="18"/>
  <c r="BW148" i="18"/>
  <c r="BW354" i="18"/>
  <c r="BN376" i="18"/>
  <c r="BE141" i="18"/>
  <c r="BH298" i="18"/>
  <c r="BT49" i="18"/>
  <c r="BH319" i="18"/>
  <c r="BK383" i="18"/>
  <c r="BK333" i="18"/>
  <c r="BE148" i="18"/>
  <c r="BH312" i="18"/>
  <c r="CI175" i="18"/>
  <c r="CI174" i="18" s="1"/>
  <c r="CJ173" i="18" s="1"/>
  <c r="CJ47" i="18"/>
  <c r="CJ46" i="18" s="1"/>
  <c r="CK45" i="18" s="1"/>
  <c r="CK48" i="18" s="1"/>
  <c r="AP134" i="18"/>
  <c r="AP376" i="18"/>
  <c r="AM162" i="18"/>
  <c r="AG333" i="18"/>
  <c r="CJ34" i="18"/>
  <c r="CJ32" i="18" s="1"/>
  <c r="CK31" i="18" s="1"/>
  <c r="CK34" i="18" s="1"/>
  <c r="CI83" i="18"/>
  <c r="CI82" i="18" s="1"/>
  <c r="CJ81" i="18" s="1"/>
  <c r="AM333" i="18"/>
  <c r="AA312" i="18"/>
  <c r="CI232" i="18"/>
  <c r="CI231" i="18" s="1"/>
  <c r="CJ230" i="18" s="1"/>
  <c r="X56" i="18"/>
  <c r="CI112" i="18"/>
  <c r="CI110" i="18" s="1"/>
  <c r="CJ109" i="18" s="1"/>
  <c r="AD326" i="18"/>
  <c r="AM212" i="18"/>
  <c r="AP56" i="18"/>
  <c r="AG127" i="18"/>
  <c r="AJ219" i="18"/>
  <c r="AM120" i="18"/>
  <c r="AP127" i="18"/>
  <c r="X148" i="18"/>
  <c r="AV198" i="18"/>
  <c r="CI268" i="18"/>
  <c r="CI267" i="18" s="1"/>
  <c r="CJ266" i="18" s="1"/>
  <c r="CJ269" i="18" s="1"/>
  <c r="AV219" i="18"/>
  <c r="AM205" i="18"/>
  <c r="AM383" i="18"/>
  <c r="AA191" i="18"/>
  <c r="AG191" i="18"/>
  <c r="AP120" i="18"/>
  <c r="AM219" i="18"/>
  <c r="BB191" i="18"/>
  <c r="AJ326" i="18"/>
  <c r="AG219" i="18"/>
  <c r="AG134" i="18"/>
  <c r="AP49" i="18"/>
  <c r="AD383" i="18"/>
  <c r="AJ312" i="18"/>
  <c r="AG354" i="18"/>
  <c r="AM49" i="18"/>
  <c r="AA347" i="18"/>
  <c r="X333" i="18"/>
  <c r="BB383" i="18"/>
  <c r="AM155" i="18"/>
  <c r="AD312" i="18"/>
  <c r="AP383" i="18"/>
  <c r="AP141" i="18"/>
  <c r="AM376" i="18"/>
  <c r="AD340" i="18"/>
  <c r="AM148" i="18"/>
  <c r="AP347" i="18"/>
  <c r="AP362" i="18"/>
  <c r="AM347" i="18"/>
  <c r="AV148" i="18"/>
  <c r="AD369" i="18"/>
  <c r="AM134" i="18"/>
  <c r="AM326" i="18"/>
  <c r="U312" i="18"/>
  <c r="AM369" i="18"/>
  <c r="AM312" i="18"/>
  <c r="AG312" i="18"/>
  <c r="AM362" i="18"/>
  <c r="AM56" i="18"/>
  <c r="AP333" i="18"/>
  <c r="AM127" i="18"/>
  <c r="AM319" i="18"/>
  <c r="AJ319" i="18"/>
  <c r="AG141" i="18"/>
  <c r="X347" i="18"/>
  <c r="AJ376" i="18"/>
  <c r="U305" i="18"/>
  <c r="AD305" i="18"/>
  <c r="CI290" i="18"/>
  <c r="CI288" i="18" s="1"/>
  <c r="CJ287" i="18" s="1"/>
  <c r="CJ290" i="18" s="1"/>
  <c r="AJ333" i="18"/>
  <c r="U155" i="18"/>
  <c r="U369" i="18"/>
  <c r="AA127" i="18"/>
  <c r="AJ127" i="18"/>
  <c r="AJ120" i="18"/>
  <c r="AD362" i="18"/>
  <c r="AA56" i="18"/>
  <c r="AJ134" i="18"/>
  <c r="AG305" i="18"/>
  <c r="AG340" i="18"/>
  <c r="AD120" i="18"/>
  <c r="AG362" i="18"/>
  <c r="AA141" i="18"/>
  <c r="AA376" i="18"/>
  <c r="AD333" i="18"/>
  <c r="AA134" i="18"/>
  <c r="AD155" i="18"/>
  <c r="AG155" i="18"/>
  <c r="AJ155" i="18"/>
  <c r="AJ369" i="18"/>
  <c r="AJ340" i="18"/>
  <c r="AJ305" i="18"/>
  <c r="AG148" i="18"/>
  <c r="X383" i="18"/>
  <c r="AG347" i="18"/>
  <c r="AG162" i="18"/>
  <c r="AD141" i="18"/>
  <c r="AJ141" i="18"/>
  <c r="AJ383" i="18"/>
  <c r="U56" i="18"/>
  <c r="AD127" i="18"/>
  <c r="AD319" i="18"/>
  <c r="AG120" i="18"/>
  <c r="AD347" i="18"/>
  <c r="AG369" i="18"/>
  <c r="AA148" i="18"/>
  <c r="AG326" i="18"/>
  <c r="AG298" i="18"/>
  <c r="AD56" i="18"/>
  <c r="AD49" i="18"/>
  <c r="AD148" i="18"/>
  <c r="AD162" i="18"/>
  <c r="AD298" i="18"/>
  <c r="AG49" i="18"/>
  <c r="AD134" i="18"/>
  <c r="AG319" i="18"/>
  <c r="AJ162" i="18"/>
  <c r="AG56" i="18"/>
  <c r="AA155" i="18"/>
  <c r="AA369" i="18"/>
  <c r="U354" i="18"/>
  <c r="U347" i="18"/>
  <c r="U333" i="18"/>
  <c r="X376" i="18"/>
  <c r="AA162" i="18"/>
  <c r="X120" i="18"/>
  <c r="X362" i="18"/>
  <c r="AA305" i="18"/>
  <c r="U383" i="18"/>
  <c r="U362" i="18"/>
  <c r="AA326" i="18"/>
  <c r="U162" i="18"/>
  <c r="AA354" i="18"/>
  <c r="AA362" i="18"/>
  <c r="AA340" i="18"/>
  <c r="U127" i="18"/>
  <c r="U376" i="18"/>
  <c r="X155" i="18"/>
  <c r="X162" i="18"/>
  <c r="U120" i="18"/>
  <c r="X326" i="18"/>
  <c r="U326" i="18"/>
  <c r="U148" i="18"/>
  <c r="U49" i="18"/>
  <c r="X141" i="18"/>
  <c r="U319" i="18"/>
  <c r="X49" i="18"/>
  <c r="X127" i="18"/>
  <c r="U134" i="18"/>
  <c r="X134" i="18"/>
  <c r="CI261" i="18"/>
  <c r="CI260" i="18" s="1"/>
  <c r="CJ259" i="18" s="1"/>
  <c r="CI76" i="18"/>
  <c r="CI75" i="18" s="1"/>
  <c r="CJ74" i="18" s="1"/>
  <c r="CI118" i="18"/>
  <c r="CI117" i="18" s="1"/>
  <c r="CJ116" i="18" s="1"/>
  <c r="CJ118" i="18" s="1"/>
  <c r="CI247" i="18"/>
  <c r="CI246" i="18" s="1"/>
  <c r="CJ245" i="18" s="1"/>
  <c r="CJ247" i="18" s="1"/>
  <c r="CI70" i="18"/>
  <c r="CI68" i="18" s="1"/>
  <c r="CJ67" i="18" s="1"/>
  <c r="AV205" i="18"/>
  <c r="CI282" i="18"/>
  <c r="CI281" i="18" s="1"/>
  <c r="CJ280" i="18" s="1"/>
  <c r="AY205" i="18"/>
  <c r="CI240" i="18"/>
  <c r="CI238" i="18" s="1"/>
  <c r="CJ237" i="18" s="1"/>
  <c r="AG205" i="18"/>
  <c r="AD205" i="18"/>
  <c r="AM198" i="18"/>
  <c r="AP298" i="18"/>
  <c r="U212" i="18"/>
  <c r="AS198" i="18"/>
  <c r="X298" i="18"/>
  <c r="AP198" i="18"/>
  <c r="AD219" i="18"/>
  <c r="AS219" i="18"/>
  <c r="U219" i="18"/>
  <c r="BB362" i="18"/>
  <c r="AY191" i="18"/>
  <c r="BB198" i="18"/>
  <c r="BE219" i="18"/>
  <c r="AS205" i="18"/>
  <c r="AG198" i="18"/>
  <c r="AV191" i="18"/>
  <c r="BN362" i="18"/>
  <c r="AV362" i="18"/>
  <c r="BW298" i="18"/>
  <c r="BE298" i="18"/>
  <c r="BQ298" i="18"/>
  <c r="AY298" i="18"/>
  <c r="BB49" i="18"/>
  <c r="AJ49" i="18"/>
  <c r="BQ162" i="18"/>
  <c r="AY162" i="18"/>
  <c r="BW312" i="18"/>
  <c r="BE312" i="18"/>
  <c r="BW333" i="18"/>
  <c r="BE333" i="18"/>
  <c r="AS319" i="18"/>
  <c r="AA319" i="18"/>
  <c r="BT162" i="18"/>
  <c r="BB162" i="18"/>
  <c r="BQ49" i="18"/>
  <c r="AY49" i="18"/>
  <c r="BQ362" i="18"/>
  <c r="AY362" i="18"/>
  <c r="BK362" i="18"/>
  <c r="AS362" i="18"/>
  <c r="AP312" i="18"/>
  <c r="X312" i="18"/>
  <c r="BH198" i="18"/>
  <c r="BQ326" i="18"/>
  <c r="AY326" i="18"/>
  <c r="BB219" i="18"/>
  <c r="BK369" i="18"/>
  <c r="AS369" i="18"/>
  <c r="AY219" i="18"/>
  <c r="BH219" i="18"/>
  <c r="BQ148" i="18"/>
  <c r="AY148" i="18"/>
  <c r="BZ162" i="18"/>
  <c r="BH162" i="18"/>
  <c r="AD198" i="18"/>
  <c r="BN127" i="18"/>
  <c r="AV127" i="18"/>
  <c r="BK162" i="18"/>
  <c r="AS162" i="18"/>
  <c r="AS191" i="18"/>
  <c r="BQ333" i="18"/>
  <c r="AY333" i="18"/>
  <c r="BQ319" i="18"/>
  <c r="AY319" i="18"/>
  <c r="BW362" i="18"/>
  <c r="BE362" i="18"/>
  <c r="AM191" i="18"/>
  <c r="AP305" i="18"/>
  <c r="X305" i="18"/>
  <c r="BB354" i="18"/>
  <c r="AJ354" i="18"/>
  <c r="BZ56" i="18"/>
  <c r="BH56" i="18"/>
  <c r="BZ347" i="18"/>
  <c r="BH347" i="18"/>
  <c r="BK326" i="18"/>
  <c r="AS326" i="18"/>
  <c r="BK354" i="18"/>
  <c r="AS354" i="18"/>
  <c r="BK127" i="18"/>
  <c r="AS127" i="18"/>
  <c r="AA205" i="18"/>
  <c r="BN120" i="18"/>
  <c r="AV120" i="18"/>
  <c r="BQ354" i="18"/>
  <c r="AY354" i="18"/>
  <c r="AM298" i="18"/>
  <c r="U298" i="18"/>
  <c r="BN305" i="18"/>
  <c r="AV305" i="18"/>
  <c r="BZ369" i="18"/>
  <c r="BH369" i="18"/>
  <c r="BN383" i="18"/>
  <c r="AV383" i="18"/>
  <c r="BZ376" i="18"/>
  <c r="BH376" i="18"/>
  <c r="AY212" i="18"/>
  <c r="BK134" i="18"/>
  <c r="AS134" i="18"/>
  <c r="BT333" i="18"/>
  <c r="BB333" i="18"/>
  <c r="BT120" i="18"/>
  <c r="BB120" i="18"/>
  <c r="BT134" i="18"/>
  <c r="BB134" i="18"/>
  <c r="BW162" i="18"/>
  <c r="BE162" i="18"/>
  <c r="BN333" i="18"/>
  <c r="AV333" i="18"/>
  <c r="BW120" i="18"/>
  <c r="BE120" i="18"/>
  <c r="BW134" i="18"/>
  <c r="BE134" i="18"/>
  <c r="BZ134" i="18"/>
  <c r="BH134" i="18"/>
  <c r="BT347" i="18"/>
  <c r="BB347" i="18"/>
  <c r="AS298" i="18"/>
  <c r="AA298" i="18"/>
  <c r="AY383" i="18"/>
  <c r="AG383" i="18"/>
  <c r="BT376" i="18"/>
  <c r="BB376" i="18"/>
  <c r="BW383" i="18"/>
  <c r="BE383" i="18"/>
  <c r="BK148" i="18"/>
  <c r="AS148" i="18"/>
  <c r="BK347" i="18"/>
  <c r="AS347" i="18"/>
  <c r="AS120" i="18"/>
  <c r="AA120" i="18"/>
  <c r="BT298" i="18"/>
  <c r="BB298" i="18"/>
  <c r="BN298" i="18"/>
  <c r="AV298" i="18"/>
  <c r="AA219" i="18"/>
  <c r="AP184" i="18"/>
  <c r="X184" i="18"/>
  <c r="BT141" i="18"/>
  <c r="BB141" i="18"/>
  <c r="AM184" i="18"/>
  <c r="BW319" i="18"/>
  <c r="BE319" i="18"/>
  <c r="AG212" i="18"/>
  <c r="AV354" i="18"/>
  <c r="AD354" i="18"/>
  <c r="BW347" i="18"/>
  <c r="BE347" i="18"/>
  <c r="AV141" i="18"/>
  <c r="BN162" i="18"/>
  <c r="AV162" i="18"/>
  <c r="BK312" i="18"/>
  <c r="AS312" i="18"/>
  <c r="BT326" i="18"/>
  <c r="BB326" i="18"/>
  <c r="BH184" i="18"/>
  <c r="BQ312" i="18"/>
  <c r="AY312" i="18"/>
  <c r="E24" i="29"/>
  <c r="BN347" i="18"/>
  <c r="AV347" i="18"/>
  <c r="BT127" i="18"/>
  <c r="BB127" i="18"/>
  <c r="AP369" i="18"/>
  <c r="X369" i="18"/>
  <c r="BW56" i="18"/>
  <c r="BE56" i="18"/>
  <c r="BE212" i="18"/>
  <c r="BN56" i="18"/>
  <c r="AV56" i="18"/>
  <c r="BW49" i="18"/>
  <c r="BE49" i="18"/>
  <c r="BK141" i="18"/>
  <c r="AS141" i="18"/>
  <c r="AJ362" i="18"/>
  <c r="AP219" i="18"/>
  <c r="AY184" i="18"/>
  <c r="AG184" i="18"/>
  <c r="BZ362" i="18"/>
  <c r="BH362" i="18"/>
  <c r="BT155" i="18"/>
  <c r="BB155" i="18"/>
  <c r="BB184" i="18"/>
  <c r="AP205" i="18"/>
  <c r="X219" i="18"/>
  <c r="BK305" i="18"/>
  <c r="AS305" i="18"/>
  <c r="AS333" i="18"/>
  <c r="AA333" i="18"/>
  <c r="BE205" i="18"/>
  <c r="BQ134" i="18"/>
  <c r="AY134" i="18"/>
  <c r="BQ347" i="18"/>
  <c r="AY347" i="18"/>
  <c r="BN340" i="18"/>
  <c r="AV340" i="18"/>
  <c r="U184" i="18"/>
  <c r="BT305" i="18"/>
  <c r="BB305" i="18"/>
  <c r="BT369" i="18"/>
  <c r="BB369" i="18"/>
  <c r="AV212" i="18"/>
  <c r="AP340" i="18"/>
  <c r="X340" i="18"/>
  <c r="BW376" i="18"/>
  <c r="BE376" i="18"/>
  <c r="BZ155" i="18"/>
  <c r="BH155" i="18"/>
  <c r="BN155" i="18"/>
  <c r="AV155" i="18"/>
  <c r="BQ120" i="18"/>
  <c r="AY120" i="18"/>
  <c r="AP354" i="18"/>
  <c r="X354" i="18"/>
  <c r="AM340" i="18"/>
  <c r="U340" i="18"/>
  <c r="AY376" i="18"/>
  <c r="AG376" i="18"/>
  <c r="BW369" i="18"/>
  <c r="BE369" i="18"/>
  <c r="BQ127" i="18"/>
  <c r="AY127" i="18"/>
  <c r="BE354" i="18"/>
  <c r="AM354" i="18"/>
  <c r="BW155" i="18"/>
  <c r="BE155" i="18"/>
  <c r="BN369" i="18"/>
  <c r="AV369" i="18"/>
  <c r="BW127" i="18"/>
  <c r="BE127" i="18"/>
  <c r="BK376" i="18"/>
  <c r="AS376" i="18"/>
  <c r="BQ155" i="18"/>
  <c r="AY155" i="18"/>
  <c r="BW340" i="18"/>
  <c r="BE340" i="18"/>
  <c r="BE198" i="18"/>
  <c r="BN49" i="18"/>
  <c r="AV49" i="18"/>
  <c r="BQ305" i="18"/>
  <c r="AY305" i="18"/>
  <c r="AV184" i="18"/>
  <c r="AD184" i="18"/>
  <c r="BT312" i="18"/>
  <c r="BB312" i="18"/>
  <c r="BZ120" i="18"/>
  <c r="BH120" i="18"/>
  <c r="BK340" i="18"/>
  <c r="AS340" i="18"/>
  <c r="AS49" i="18"/>
  <c r="AA49" i="18"/>
  <c r="X198" i="18"/>
  <c r="AV376" i="18"/>
  <c r="AD376" i="18"/>
  <c r="BK155" i="18"/>
  <c r="AS155" i="18"/>
  <c r="AP319" i="18"/>
  <c r="X319" i="18"/>
  <c r="AP212" i="18"/>
  <c r="BQ141" i="18"/>
  <c r="AY141" i="18"/>
  <c r="AA198" i="18"/>
  <c r="BH205" i="18"/>
  <c r="AJ191" i="18"/>
  <c r="BB56" i="18"/>
  <c r="AJ56" i="18"/>
  <c r="BW326" i="18"/>
  <c r="BE326" i="18"/>
  <c r="AS383" i="18"/>
  <c r="AA383" i="18"/>
  <c r="BT319" i="18"/>
  <c r="BB319" i="18"/>
  <c r="BN319" i="18"/>
  <c r="AV319" i="18"/>
  <c r="BB212" i="18"/>
  <c r="BK56" i="18"/>
  <c r="AS56" i="18"/>
  <c r="AJ212" i="18"/>
  <c r="AS212" i="18"/>
  <c r="AM141" i="18"/>
  <c r="U141" i="18"/>
  <c r="BZ326" i="18"/>
  <c r="BH326" i="18"/>
  <c r="BZ49" i="18"/>
  <c r="BH49" i="18"/>
  <c r="AD191" i="18"/>
  <c r="BQ340" i="18"/>
  <c r="AY340" i="18"/>
  <c r="X191" i="18"/>
  <c r="U205" i="18"/>
  <c r="BT340" i="18"/>
  <c r="BB340" i="18"/>
  <c r="U198" i="18"/>
  <c r="BQ369" i="18"/>
  <c r="AY369" i="18"/>
  <c r="BW305" i="18"/>
  <c r="BE305" i="18"/>
  <c r="AJ205" i="18"/>
  <c r="AS184" i="18"/>
  <c r="AA184" i="18"/>
  <c r="BH191" i="18"/>
  <c r="BQ56" i="18"/>
  <c r="AY56" i="18"/>
  <c r="AJ298" i="18"/>
  <c r="BZ127" i="18"/>
  <c r="BH127" i="18"/>
  <c r="BN312" i="18"/>
  <c r="AV312" i="18"/>
  <c r="BN326" i="18"/>
  <c r="AV326" i="18"/>
  <c r="BN134" i="18"/>
  <c r="AV134" i="18"/>
  <c r="AA212" i="18"/>
  <c r="U191" i="18"/>
  <c r="BB148" i="18"/>
  <c r="AJ148" i="18"/>
  <c r="BZ333" i="18"/>
  <c r="BH333" i="18"/>
  <c r="CV252" i="18"/>
  <c r="CU254" i="18"/>
  <c r="CU255" i="18"/>
  <c r="CT253" i="18"/>
  <c r="AE34" i="17"/>
  <c r="W8" i="17"/>
  <c r="Y12" i="19" s="1"/>
  <c r="CN23" i="18"/>
  <c r="CO22" i="18" s="1"/>
  <c r="CI91" i="18" l="1"/>
  <c r="CI89" i="18" s="1"/>
  <c r="CJ182" i="18"/>
  <c r="CJ181" i="18" s="1"/>
  <c r="CK180" i="18" s="1"/>
  <c r="CI103" i="18"/>
  <c r="CJ102" i="18" s="1"/>
  <c r="CJ296" i="18"/>
  <c r="CJ295" i="18" s="1"/>
  <c r="CK294" i="18" s="1"/>
  <c r="CJ289" i="18"/>
  <c r="CJ288" i="18" s="1"/>
  <c r="CK287" i="18" s="1"/>
  <c r="CK290" i="18" s="1"/>
  <c r="CK47" i="18"/>
  <c r="CK46" i="18" s="1"/>
  <c r="CL45" i="18" s="1"/>
  <c r="AN249" i="18"/>
  <c r="CJ268" i="18"/>
  <c r="CJ267" i="18" s="1"/>
  <c r="CK266" i="18" s="1"/>
  <c r="CJ262" i="18"/>
  <c r="CJ261" i="18"/>
  <c r="CJ77" i="18"/>
  <c r="CJ76" i="18"/>
  <c r="CK33" i="18"/>
  <c r="CK32" i="18" s="1"/>
  <c r="CL31" i="18" s="1"/>
  <c r="CJ248" i="18"/>
  <c r="CJ246" i="18" s="1"/>
  <c r="CK245" i="18" s="1"/>
  <c r="CJ282" i="18"/>
  <c r="CJ283" i="18"/>
  <c r="CJ119" i="18"/>
  <c r="CJ117" i="18" s="1"/>
  <c r="CK116" i="18" s="1"/>
  <c r="CK118" i="18" s="1"/>
  <c r="CJ98" i="18"/>
  <c r="CJ96" i="18" s="1"/>
  <c r="CK95" i="18" s="1"/>
  <c r="CJ41" i="18"/>
  <c r="CJ40" i="18"/>
  <c r="CJ111" i="18"/>
  <c r="CJ112" i="18"/>
  <c r="CJ83" i="18"/>
  <c r="CJ84" i="18"/>
  <c r="CJ275" i="18"/>
  <c r="CJ276" i="18"/>
  <c r="CJ176" i="18"/>
  <c r="CJ175" i="18"/>
  <c r="CJ232" i="18"/>
  <c r="CJ233" i="18"/>
  <c r="CJ240" i="18"/>
  <c r="CJ239" i="18"/>
  <c r="CJ69" i="18"/>
  <c r="CJ70" i="18"/>
  <c r="CU253" i="18"/>
  <c r="CW252" i="18"/>
  <c r="CV254" i="18"/>
  <c r="CV255" i="18"/>
  <c r="AG34" i="17"/>
  <c r="Y8" i="17"/>
  <c r="AA12" i="19" s="1"/>
  <c r="CO23" i="18"/>
  <c r="CP22" i="18" s="1"/>
  <c r="CJ88" i="18" l="1"/>
  <c r="CJ91" i="18" s="1"/>
  <c r="CJ104" i="18"/>
  <c r="CJ105" i="18"/>
  <c r="AO249" i="18"/>
  <c r="AQ249" i="18"/>
  <c r="CJ75" i="18"/>
  <c r="CK74" i="18" s="1"/>
  <c r="CK76" i="18" s="1"/>
  <c r="CJ260" i="18"/>
  <c r="CK259" i="18" s="1"/>
  <c r="CK261" i="18" s="1"/>
  <c r="CJ82" i="18"/>
  <c r="CK81" i="18" s="1"/>
  <c r="CK84" i="18" s="1"/>
  <c r="CK248" i="18"/>
  <c r="CK247" i="18"/>
  <c r="CK289" i="18"/>
  <c r="CK288" i="18" s="1"/>
  <c r="CL287" i="18" s="1"/>
  <c r="CL290" i="18" s="1"/>
  <c r="CJ281" i="18"/>
  <c r="CK280" i="18" s="1"/>
  <c r="CK98" i="18"/>
  <c r="CK97" i="18"/>
  <c r="CJ174" i="18"/>
  <c r="CK173" i="18" s="1"/>
  <c r="CK175" i="18" s="1"/>
  <c r="CK119" i="18"/>
  <c r="CK117" i="18" s="1"/>
  <c r="CL116" i="18" s="1"/>
  <c r="CJ238" i="18"/>
  <c r="CK237" i="18" s="1"/>
  <c r="CK240" i="18" s="1"/>
  <c r="CJ110" i="18"/>
  <c r="CK109" i="18" s="1"/>
  <c r="CK112" i="18" s="1"/>
  <c r="CJ68" i="18"/>
  <c r="CK67" i="18" s="1"/>
  <c r="CK69" i="18" s="1"/>
  <c r="CJ231" i="18"/>
  <c r="CK230" i="18" s="1"/>
  <c r="CK233" i="18" s="1"/>
  <c r="CL33" i="18"/>
  <c r="CL34" i="18"/>
  <c r="CL47" i="18"/>
  <c r="CL48" i="18"/>
  <c r="CK296" i="18"/>
  <c r="CK297" i="18"/>
  <c r="CK183" i="18"/>
  <c r="CK182" i="18"/>
  <c r="CJ39" i="18"/>
  <c r="CK38" i="18" s="1"/>
  <c r="CK268" i="18"/>
  <c r="CK269" i="18"/>
  <c r="CJ274" i="18"/>
  <c r="CK273" i="18" s="1"/>
  <c r="CV253" i="18"/>
  <c r="AM249" i="18" s="1"/>
  <c r="CX252" i="18"/>
  <c r="CW255" i="18"/>
  <c r="CW254" i="18"/>
  <c r="AI34" i="17"/>
  <c r="AA8" i="17"/>
  <c r="AC12" i="19" s="1"/>
  <c r="CP23" i="18"/>
  <c r="CQ22" i="18" s="1"/>
  <c r="CJ90" i="18" l="1"/>
  <c r="CJ89" i="18" s="1"/>
  <c r="CK88" i="18" s="1"/>
  <c r="CK90" i="18" s="1"/>
  <c r="CJ103" i="18"/>
  <c r="CK102" i="18" s="1"/>
  <c r="CK77" i="18"/>
  <c r="CK75" i="18" s="1"/>
  <c r="CL74" i="18" s="1"/>
  <c r="CK262" i="18"/>
  <c r="CK260" i="18" s="1"/>
  <c r="CL259" i="18" s="1"/>
  <c r="AR249" i="18"/>
  <c r="AT249" i="18"/>
  <c r="CK83" i="18"/>
  <c r="CK82" i="18" s="1"/>
  <c r="CL81" i="18" s="1"/>
  <c r="CK246" i="18"/>
  <c r="CL245" i="18" s="1"/>
  <c r="CL248" i="18" s="1"/>
  <c r="CK176" i="18"/>
  <c r="CK174" i="18" s="1"/>
  <c r="CL173" i="18" s="1"/>
  <c r="CK239" i="18"/>
  <c r="CK238" i="18" s="1"/>
  <c r="CL237" i="18" s="1"/>
  <c r="CK96" i="18"/>
  <c r="CL95" i="18" s="1"/>
  <c r="CL98" i="18" s="1"/>
  <c r="CL289" i="18"/>
  <c r="CL288" i="18" s="1"/>
  <c r="CM287" i="18" s="1"/>
  <c r="CM289" i="18" s="1"/>
  <c r="CK282" i="18"/>
  <c r="CK283" i="18"/>
  <c r="CK111" i="18"/>
  <c r="CK110" i="18" s="1"/>
  <c r="CL109" i="18" s="1"/>
  <c r="CK232" i="18"/>
  <c r="CK231" i="18" s="1"/>
  <c r="CL230" i="18" s="1"/>
  <c r="CL233" i="18" s="1"/>
  <c r="CK70" i="18"/>
  <c r="CK68" i="18" s="1"/>
  <c r="CL67" i="18" s="1"/>
  <c r="CL46" i="18"/>
  <c r="CM45" i="18" s="1"/>
  <c r="CM48" i="18" s="1"/>
  <c r="CK267" i="18"/>
  <c r="CL266" i="18" s="1"/>
  <c r="CL269" i="18" s="1"/>
  <c r="CL119" i="18"/>
  <c r="CL118" i="18"/>
  <c r="CK276" i="18"/>
  <c r="CK275" i="18"/>
  <c r="CL32" i="18"/>
  <c r="CM31" i="18" s="1"/>
  <c r="CK40" i="18"/>
  <c r="CK41" i="18"/>
  <c r="CK181" i="18"/>
  <c r="CL180" i="18" s="1"/>
  <c r="CK295" i="18"/>
  <c r="CL294" i="18" s="1"/>
  <c r="CX255" i="18"/>
  <c r="CY252" i="18"/>
  <c r="AW249" i="18" s="1"/>
  <c r="CX254" i="18"/>
  <c r="CW253" i="18"/>
  <c r="AP249" i="18" s="1"/>
  <c r="AK34" i="17"/>
  <c r="AC8" i="17"/>
  <c r="AE12" i="19" s="1"/>
  <c r="CQ23" i="18"/>
  <c r="CR22" i="18" s="1"/>
  <c r="CK91" i="18" l="1"/>
  <c r="CK89" i="18" s="1"/>
  <c r="CK105" i="18"/>
  <c r="CK104" i="18"/>
  <c r="CL247" i="18"/>
  <c r="CL246" i="18" s="1"/>
  <c r="CM245" i="18" s="1"/>
  <c r="AU249" i="18"/>
  <c r="AE249" i="18"/>
  <c r="CL268" i="18"/>
  <c r="CL267" i="18" s="1"/>
  <c r="CM266" i="18" s="1"/>
  <c r="CL97" i="18"/>
  <c r="CL96" i="18" s="1"/>
  <c r="CM95" i="18" s="1"/>
  <c r="CL175" i="18"/>
  <c r="CL176" i="18"/>
  <c r="CK281" i="18"/>
  <c r="CL280" i="18" s="1"/>
  <c r="CK274" i="18"/>
  <c r="CL273" i="18" s="1"/>
  <c r="CL275" i="18" s="1"/>
  <c r="CL232" i="18"/>
  <c r="CL231" i="18" s="1"/>
  <c r="CM230" i="18" s="1"/>
  <c r="CM47" i="18"/>
  <c r="CM46" i="18" s="1"/>
  <c r="CN45" i="18" s="1"/>
  <c r="CN48" i="18" s="1"/>
  <c r="CM290" i="18"/>
  <c r="CM288" i="18" s="1"/>
  <c r="CN287" i="18" s="1"/>
  <c r="CL84" i="18"/>
  <c r="CL83" i="18"/>
  <c r="CL261" i="18"/>
  <c r="CL262" i="18"/>
  <c r="CL112" i="18"/>
  <c r="CL111" i="18"/>
  <c r="CL297" i="18"/>
  <c r="CL296" i="18"/>
  <c r="CL239" i="18"/>
  <c r="CL240" i="18"/>
  <c r="CL76" i="18"/>
  <c r="CL77" i="18"/>
  <c r="CL70" i="18"/>
  <c r="CL69" i="18"/>
  <c r="CL182" i="18"/>
  <c r="CL183" i="18"/>
  <c r="CK39" i="18"/>
  <c r="CL38" i="18" s="1"/>
  <c r="CM34" i="18"/>
  <c r="CM33" i="18"/>
  <c r="CL117" i="18"/>
  <c r="CM116" i="18" s="1"/>
  <c r="CX253" i="18"/>
  <c r="AS249" i="18" s="1"/>
  <c r="CZ252" i="18"/>
  <c r="CY255" i="18"/>
  <c r="CY254" i="18"/>
  <c r="AX249" i="18" s="1"/>
  <c r="AM34" i="17"/>
  <c r="AE8" i="17"/>
  <c r="AG12" i="19" s="1"/>
  <c r="CR23" i="18"/>
  <c r="CS22" i="18" s="1"/>
  <c r="CL88" i="18" l="1"/>
  <c r="CL90" i="18" s="1"/>
  <c r="CK103" i="18"/>
  <c r="CL102" i="18" s="1"/>
  <c r="CM248" i="18"/>
  <c r="CM247" i="18"/>
  <c r="CL174" i="18"/>
  <c r="CM173" i="18" s="1"/>
  <c r="CM175" i="18" s="1"/>
  <c r="AH249" i="18"/>
  <c r="AZ249" i="18"/>
  <c r="AF249" i="18"/>
  <c r="BF249" i="18"/>
  <c r="V249" i="18"/>
  <c r="CM269" i="18"/>
  <c r="CM268" i="18"/>
  <c r="CL276" i="18"/>
  <c r="CL274" i="18" s="1"/>
  <c r="CM273" i="18" s="1"/>
  <c r="CL110" i="18"/>
  <c r="CM109" i="18" s="1"/>
  <c r="CM111" i="18" s="1"/>
  <c r="CL282" i="18"/>
  <c r="CL283" i="18"/>
  <c r="CN47" i="18"/>
  <c r="CN46" i="18" s="1"/>
  <c r="CL68" i="18"/>
  <c r="CM67" i="18" s="1"/>
  <c r="CM69" i="18" s="1"/>
  <c r="CL82" i="18"/>
  <c r="CM81" i="18" s="1"/>
  <c r="CM83" i="18" s="1"/>
  <c r="CM232" i="18"/>
  <c r="CM233" i="18"/>
  <c r="CL40" i="18"/>
  <c r="CL41" i="18"/>
  <c r="CN290" i="18"/>
  <c r="CN289" i="18"/>
  <c r="CM118" i="18"/>
  <c r="CM119" i="18"/>
  <c r="CM97" i="18"/>
  <c r="CM98" i="18"/>
  <c r="CL238" i="18"/>
  <c r="CM237" i="18" s="1"/>
  <c r="CM32" i="18"/>
  <c r="CN31" i="18" s="1"/>
  <c r="CL181" i="18"/>
  <c r="CM180" i="18" s="1"/>
  <c r="CL75" i="18"/>
  <c r="CM74" i="18" s="1"/>
  <c r="CL295" i="18"/>
  <c r="CM294" i="18" s="1"/>
  <c r="CL260" i="18"/>
  <c r="CM259" i="18" s="1"/>
  <c r="CZ255" i="18"/>
  <c r="CZ254" i="18"/>
  <c r="DA252" i="18"/>
  <c r="BU249" i="18" s="1"/>
  <c r="CY253" i="18"/>
  <c r="AO34" i="17"/>
  <c r="AI8" i="17" s="1"/>
  <c r="AK12" i="19" s="1"/>
  <c r="AG8" i="17"/>
  <c r="AI12" i="19" s="1"/>
  <c r="CS23" i="18"/>
  <c r="CT22" i="18" s="1"/>
  <c r="BL249" i="18" l="1"/>
  <c r="CL91" i="18"/>
  <c r="CL89" i="18" s="1"/>
  <c r="CM88" i="18" s="1"/>
  <c r="CM91" i="18" s="1"/>
  <c r="BR249" i="18"/>
  <c r="CM231" i="18"/>
  <c r="CN230" i="18" s="1"/>
  <c r="CN233" i="18" s="1"/>
  <c r="CL105" i="18"/>
  <c r="CL104" i="18"/>
  <c r="BC249" i="18"/>
  <c r="BO249" i="18"/>
  <c r="BX249" i="18"/>
  <c r="CM246" i="18"/>
  <c r="CN245" i="18" s="1"/>
  <c r="CN247" i="18" s="1"/>
  <c r="CM176" i="18"/>
  <c r="CM174" i="18" s="1"/>
  <c r="CN173" i="18" s="1"/>
  <c r="CN175" i="18" s="1"/>
  <c r="AD249" i="18"/>
  <c r="AV249" i="18"/>
  <c r="CM267" i="18"/>
  <c r="CN266" i="18" s="1"/>
  <c r="CN268" i="18" s="1"/>
  <c r="AI249" i="18"/>
  <c r="BA249" i="18"/>
  <c r="AB249" i="18"/>
  <c r="AK249" i="18"/>
  <c r="BI249" i="18"/>
  <c r="Y249" i="18"/>
  <c r="BG249" i="18"/>
  <c r="W249" i="18"/>
  <c r="CM112" i="18"/>
  <c r="CM110" i="18" s="1"/>
  <c r="CN109" i="18" s="1"/>
  <c r="CM84" i="18"/>
  <c r="CM82" i="18" s="1"/>
  <c r="CN81" i="18" s="1"/>
  <c r="CL281" i="18"/>
  <c r="CM280" i="18" s="1"/>
  <c r="CM283" i="18" s="1"/>
  <c r="CM70" i="18"/>
  <c r="CM68" i="18" s="1"/>
  <c r="CN67" i="18" s="1"/>
  <c r="CN70" i="18" s="1"/>
  <c r="CN34" i="18"/>
  <c r="CN33" i="18"/>
  <c r="CM261" i="18"/>
  <c r="CM262" i="18"/>
  <c r="CM96" i="18"/>
  <c r="CN95" i="18" s="1"/>
  <c r="CM117" i="18"/>
  <c r="CN116" i="18" s="1"/>
  <c r="CN288" i="18"/>
  <c r="CO45" i="18"/>
  <c r="CM296" i="18"/>
  <c r="CM297" i="18"/>
  <c r="CL39" i="18"/>
  <c r="CM38" i="18" s="1"/>
  <c r="CM76" i="18"/>
  <c r="CM77" i="18"/>
  <c r="CM240" i="18"/>
  <c r="CM239" i="18"/>
  <c r="CM275" i="18"/>
  <c r="CM276" i="18"/>
  <c r="CM183" i="18"/>
  <c r="CM182" i="18"/>
  <c r="CA249" i="18"/>
  <c r="DA255" i="18"/>
  <c r="DA254" i="18"/>
  <c r="BV249" i="18" s="1"/>
  <c r="CZ253" i="18"/>
  <c r="AQ34" i="17"/>
  <c r="CT23" i="18"/>
  <c r="CU22" i="18" s="1"/>
  <c r="BM249" i="18" l="1"/>
  <c r="CM90" i="18"/>
  <c r="CM89" i="18" s="1"/>
  <c r="CN232" i="18"/>
  <c r="CN231" i="18" s="1"/>
  <c r="BS249" i="18"/>
  <c r="CM238" i="18"/>
  <c r="CN237" i="18" s="1"/>
  <c r="CN240" i="18" s="1"/>
  <c r="CL103" i="18"/>
  <c r="CM102" i="18" s="1"/>
  <c r="CM105" i="18" s="1"/>
  <c r="CN176" i="18"/>
  <c r="CN174" i="18" s="1"/>
  <c r="AY249" i="18"/>
  <c r="BD249" i="18"/>
  <c r="BP249" i="18"/>
  <c r="CN269" i="18"/>
  <c r="CN267" i="18" s="1"/>
  <c r="CN248" i="18"/>
  <c r="CN246" i="18" s="1"/>
  <c r="CO245" i="18" s="1"/>
  <c r="BY249" i="18"/>
  <c r="AC249" i="18"/>
  <c r="AL249" i="18"/>
  <c r="U249" i="18"/>
  <c r="AG249" i="18"/>
  <c r="BJ249" i="18"/>
  <c r="Z249" i="18"/>
  <c r="CM282" i="18"/>
  <c r="CM281" i="18" s="1"/>
  <c r="CN280" i="18" s="1"/>
  <c r="CN282" i="18" s="1"/>
  <c r="CN32" i="18"/>
  <c r="CN69" i="18"/>
  <c r="CM274" i="18"/>
  <c r="CN273" i="18" s="1"/>
  <c r="CN276" i="18" s="1"/>
  <c r="CN112" i="18"/>
  <c r="CN111" i="18"/>
  <c r="CM260" i="18"/>
  <c r="CN259" i="18" s="1"/>
  <c r="CN261" i="18" s="1"/>
  <c r="CM75" i="18"/>
  <c r="CN74" i="18" s="1"/>
  <c r="CN76" i="18" s="1"/>
  <c r="CO287" i="18"/>
  <c r="CN84" i="18"/>
  <c r="CN83" i="18"/>
  <c r="CM295" i="18"/>
  <c r="CN294" i="18" s="1"/>
  <c r="CM181" i="18"/>
  <c r="CN180" i="18" s="1"/>
  <c r="CM40" i="18"/>
  <c r="CM41" i="18"/>
  <c r="CO48" i="18"/>
  <c r="CO47" i="18"/>
  <c r="CN119" i="18"/>
  <c r="CN118" i="18"/>
  <c r="CN97" i="18"/>
  <c r="CN98" i="18"/>
  <c r="BE249" i="18"/>
  <c r="CR88" i="18"/>
  <c r="DA253" i="18"/>
  <c r="BT249" i="18" s="1"/>
  <c r="CB249" i="18"/>
  <c r="AS34" i="17"/>
  <c r="AK8" i="17"/>
  <c r="AM12" i="19" s="1"/>
  <c r="CU23" i="18"/>
  <c r="CV22" i="18" s="1"/>
  <c r="BK249" i="18" l="1"/>
  <c r="CN88" i="18"/>
  <c r="CN91" i="18" s="1"/>
  <c r="BQ249" i="18"/>
  <c r="CN239" i="18"/>
  <c r="CN238" i="18" s="1"/>
  <c r="CM104" i="18"/>
  <c r="CM103" i="18" s="1"/>
  <c r="CN102" i="18" s="1"/>
  <c r="BW249" i="18"/>
  <c r="BN249" i="18"/>
  <c r="AJ249" i="18"/>
  <c r="BB249" i="18"/>
  <c r="X249" i="18"/>
  <c r="AA249" i="18"/>
  <c r="CO173" i="18"/>
  <c r="CO175" i="18" s="1"/>
  <c r="CO31" i="18"/>
  <c r="CO33" i="18" s="1"/>
  <c r="CN275" i="18"/>
  <c r="CN274" i="18" s="1"/>
  <c r="CN283" i="18"/>
  <c r="CN281" i="18" s="1"/>
  <c r="CN68" i="18"/>
  <c r="CN110" i="18"/>
  <c r="CO109" i="18" s="1"/>
  <c r="CN262" i="18"/>
  <c r="CN260" i="18" s="1"/>
  <c r="CO266" i="18"/>
  <c r="CN77" i="18"/>
  <c r="CN75" i="18" s="1"/>
  <c r="CN96" i="18"/>
  <c r="CM39" i="18"/>
  <c r="CN38" i="18" s="1"/>
  <c r="CO289" i="18"/>
  <c r="CO290" i="18"/>
  <c r="CN82" i="18"/>
  <c r="CO248" i="18"/>
  <c r="CO247" i="18"/>
  <c r="CO46" i="18"/>
  <c r="CO230" i="18"/>
  <c r="CN117" i="18"/>
  <c r="CN183" i="18"/>
  <c r="CN182" i="18"/>
  <c r="CN296" i="18"/>
  <c r="CN297" i="18"/>
  <c r="BZ249" i="18"/>
  <c r="BH249" i="18"/>
  <c r="CR91" i="18"/>
  <c r="CR90" i="18"/>
  <c r="AU34" i="17"/>
  <c r="AM8" i="17"/>
  <c r="AO12" i="19" s="1"/>
  <c r="CV23" i="18"/>
  <c r="CW22" i="18" s="1"/>
  <c r="CN90" i="18" l="1"/>
  <c r="CN89" i="18" s="1"/>
  <c r="CN104" i="18"/>
  <c r="CN105" i="18"/>
  <c r="CO34" i="18"/>
  <c r="CO32" i="18" s="1"/>
  <c r="CO176" i="18"/>
  <c r="CO174" i="18" s="1"/>
  <c r="CO269" i="18"/>
  <c r="CO67" i="18"/>
  <c r="CO69" i="18" s="1"/>
  <c r="CO268" i="18"/>
  <c r="CO280" i="18"/>
  <c r="CN295" i="18"/>
  <c r="CO81" i="18"/>
  <c r="CO74" i="18"/>
  <c r="CO259" i="18"/>
  <c r="CO116" i="18"/>
  <c r="CO232" i="18"/>
  <c r="CO233" i="18"/>
  <c r="CO112" i="18"/>
  <c r="CO111" i="18"/>
  <c r="CO288" i="18"/>
  <c r="CN40" i="18"/>
  <c r="CN41" i="18"/>
  <c r="CN181" i="18"/>
  <c r="CO246" i="18"/>
  <c r="CO273" i="18"/>
  <c r="CO237" i="18"/>
  <c r="CO95" i="18"/>
  <c r="CP45" i="18"/>
  <c r="CR89" i="18"/>
  <c r="AW34" i="17"/>
  <c r="AQ8" i="17" s="1"/>
  <c r="AS12" i="19" s="1"/>
  <c r="AO8" i="17"/>
  <c r="AQ12" i="19" s="1"/>
  <c r="CW23" i="18"/>
  <c r="CX22" i="18" s="1"/>
  <c r="CO88" i="18" l="1"/>
  <c r="CO90" i="18" s="1"/>
  <c r="U85" i="18"/>
  <c r="CN103" i="18"/>
  <c r="CO102" i="18" s="1"/>
  <c r="CO70" i="18"/>
  <c r="CO68" i="18" s="1"/>
  <c r="CO267" i="18"/>
  <c r="CP266" i="18" s="1"/>
  <c r="CO294" i="18"/>
  <c r="CO296" i="18" s="1"/>
  <c r="CO283" i="18"/>
  <c r="CO282" i="18"/>
  <c r="CP48" i="18"/>
  <c r="CP47" i="18"/>
  <c r="CO231" i="18"/>
  <c r="CO261" i="18"/>
  <c r="CO262" i="18"/>
  <c r="CO84" i="18"/>
  <c r="CO83" i="18"/>
  <c r="CP173" i="18"/>
  <c r="CO239" i="18"/>
  <c r="CO240" i="18"/>
  <c r="CP245" i="18"/>
  <c r="CP287" i="18"/>
  <c r="CO97" i="18"/>
  <c r="CO98" i="18"/>
  <c r="CO276" i="18"/>
  <c r="CO275" i="18"/>
  <c r="CO180" i="18"/>
  <c r="CN39" i="18"/>
  <c r="CO119" i="18"/>
  <c r="CO118" i="18"/>
  <c r="CO110" i="18"/>
  <c r="CO76" i="18"/>
  <c r="CO77" i="18"/>
  <c r="CP31" i="18"/>
  <c r="CS88" i="18"/>
  <c r="CX23" i="18"/>
  <c r="CY22" i="18" s="1"/>
  <c r="CO91" i="18" l="1"/>
  <c r="CO89" i="18" s="1"/>
  <c r="CO105" i="18"/>
  <c r="CO104" i="18"/>
  <c r="CO297" i="18"/>
  <c r="CO295" i="18" s="1"/>
  <c r="CO281" i="18"/>
  <c r="CO183" i="18"/>
  <c r="CO182" i="18"/>
  <c r="CO96" i="18"/>
  <c r="CP248" i="18"/>
  <c r="CP247" i="18"/>
  <c r="CO238" i="18"/>
  <c r="CP230" i="18"/>
  <c r="CO82" i="18"/>
  <c r="CP268" i="18"/>
  <c r="CP269" i="18"/>
  <c r="CO75" i="18"/>
  <c r="CP109" i="18"/>
  <c r="CP67" i="18"/>
  <c r="CO38" i="18"/>
  <c r="CP289" i="18"/>
  <c r="CP290" i="18"/>
  <c r="CP175" i="18"/>
  <c r="CP176" i="18"/>
  <c r="CO260" i="18"/>
  <c r="CP46" i="18"/>
  <c r="CO117" i="18"/>
  <c r="CO274" i="18"/>
  <c r="CP33" i="18"/>
  <c r="CP34" i="18"/>
  <c r="CS90" i="18"/>
  <c r="CS91" i="18"/>
  <c r="CY23" i="18"/>
  <c r="CZ22" i="18" s="1"/>
  <c r="CO103" i="18" l="1"/>
  <c r="CP102" i="18" s="1"/>
  <c r="CP104" i="18" s="1"/>
  <c r="CP280" i="18"/>
  <c r="CP273" i="18"/>
  <c r="CQ45" i="18"/>
  <c r="CP88" i="18"/>
  <c r="CP174" i="18"/>
  <c r="CP288" i="18"/>
  <c r="CP70" i="18"/>
  <c r="CP69" i="18"/>
  <c r="CP74" i="18"/>
  <c r="CP267" i="18"/>
  <c r="CP237" i="18"/>
  <c r="CP246" i="18"/>
  <c r="CO181" i="18"/>
  <c r="CP294" i="18"/>
  <c r="CP116" i="18"/>
  <c r="CP259" i="18"/>
  <c r="CO40" i="18"/>
  <c r="CO41" i="18"/>
  <c r="CP111" i="18"/>
  <c r="CP112" i="18"/>
  <c r="CP81" i="18"/>
  <c r="CP233" i="18"/>
  <c r="CP232" i="18"/>
  <c r="CP95" i="18"/>
  <c r="CP32" i="18"/>
  <c r="CS89" i="18"/>
  <c r="CZ23" i="18"/>
  <c r="DA22" i="18" s="1"/>
  <c r="CP105" i="18" l="1"/>
  <c r="CP103" i="18" s="1"/>
  <c r="CQ102" i="18" s="1"/>
  <c r="CP283" i="18"/>
  <c r="CP282" i="18"/>
  <c r="CP83" i="18"/>
  <c r="CP84" i="18"/>
  <c r="CP110" i="18"/>
  <c r="CP262" i="18"/>
  <c r="CP261" i="18"/>
  <c r="CP297" i="18"/>
  <c r="CP296" i="18"/>
  <c r="CQ245" i="18"/>
  <c r="CP76" i="18"/>
  <c r="CP77" i="18"/>
  <c r="CQ173" i="18"/>
  <c r="CQ48" i="18"/>
  <c r="CQ47" i="18"/>
  <c r="CP231" i="18"/>
  <c r="CP97" i="18"/>
  <c r="CP98" i="18"/>
  <c r="CO39" i="18"/>
  <c r="CP119" i="18"/>
  <c r="CP118" i="18"/>
  <c r="CP180" i="18"/>
  <c r="CP240" i="18"/>
  <c r="CP239" i="18"/>
  <c r="CQ266" i="18"/>
  <c r="CQ287" i="18"/>
  <c r="CP91" i="18"/>
  <c r="CP90" i="18"/>
  <c r="CP276" i="18"/>
  <c r="CP275" i="18"/>
  <c r="CP68" i="18"/>
  <c r="CQ31" i="18"/>
  <c r="CT88" i="18"/>
  <c r="DA23" i="18"/>
  <c r="CQ105" i="18" l="1"/>
  <c r="CQ104" i="18"/>
  <c r="CP281" i="18"/>
  <c r="CQ289" i="18"/>
  <c r="CQ290" i="18"/>
  <c r="CP295" i="18"/>
  <c r="CP274" i="18"/>
  <c r="CP89" i="18"/>
  <c r="CP238" i="18"/>
  <c r="CQ248" i="18"/>
  <c r="CQ247" i="18"/>
  <c r="CQ67" i="18"/>
  <c r="CQ268" i="18"/>
  <c r="CQ269" i="18"/>
  <c r="CQ230" i="18"/>
  <c r="CP117" i="18"/>
  <c r="CP38" i="18"/>
  <c r="CQ175" i="18"/>
  <c r="CQ176" i="18"/>
  <c r="CP75" i="18"/>
  <c r="CQ109" i="18"/>
  <c r="CP82" i="18"/>
  <c r="CP182" i="18"/>
  <c r="CP183" i="18"/>
  <c r="CP96" i="18"/>
  <c r="CQ46" i="18"/>
  <c r="CP260" i="18"/>
  <c r="CQ33" i="18"/>
  <c r="CQ34" i="18"/>
  <c r="CT90" i="18"/>
  <c r="CT91" i="18"/>
  <c r="CH13" i="18"/>
  <c r="CQ103" i="18" l="1"/>
  <c r="CR102" i="18" s="1"/>
  <c r="CQ280" i="18"/>
  <c r="CR45" i="18"/>
  <c r="CQ81" i="18"/>
  <c r="CQ74" i="18"/>
  <c r="CQ174" i="18"/>
  <c r="CQ116" i="18"/>
  <c r="CQ232" i="18"/>
  <c r="CQ233" i="18"/>
  <c r="CQ267" i="18"/>
  <c r="CQ237" i="18"/>
  <c r="CQ273" i="18"/>
  <c r="CQ246" i="18"/>
  <c r="CQ95" i="18"/>
  <c r="CP181" i="18"/>
  <c r="CQ112" i="18"/>
  <c r="CQ111" i="18"/>
  <c r="CP41" i="18"/>
  <c r="CP40" i="18"/>
  <c r="CQ69" i="18"/>
  <c r="CQ70" i="18"/>
  <c r="CQ88" i="18"/>
  <c r="CQ294" i="18"/>
  <c r="CQ288" i="18"/>
  <c r="CQ259" i="18"/>
  <c r="CQ32" i="18"/>
  <c r="CT89" i="18"/>
  <c r="CR105" i="18" l="1"/>
  <c r="CR104" i="18"/>
  <c r="CQ283" i="18"/>
  <c r="CQ282" i="18"/>
  <c r="CQ296" i="18"/>
  <c r="CQ297" i="18"/>
  <c r="CR287" i="18"/>
  <c r="CQ90" i="18"/>
  <c r="CQ91" i="18"/>
  <c r="CQ68" i="18"/>
  <c r="CQ180" i="18"/>
  <c r="CQ98" i="18"/>
  <c r="CQ97" i="18"/>
  <c r="CQ276" i="18"/>
  <c r="CQ275" i="18"/>
  <c r="CR266" i="18"/>
  <c r="CQ231" i="18"/>
  <c r="CR173" i="18"/>
  <c r="CQ84" i="18"/>
  <c r="CQ83" i="18"/>
  <c r="CQ262" i="18"/>
  <c r="CQ261" i="18"/>
  <c r="CP39" i="18"/>
  <c r="CQ110" i="18"/>
  <c r="CR245" i="18"/>
  <c r="CQ240" i="18"/>
  <c r="CQ239" i="18"/>
  <c r="CQ119" i="18"/>
  <c r="CQ118" i="18"/>
  <c r="CQ77" i="18"/>
  <c r="CQ76" i="18"/>
  <c r="CR47" i="18"/>
  <c r="CR48" i="18"/>
  <c r="CR31" i="18"/>
  <c r="CU88" i="18"/>
  <c r="CI27" i="18"/>
  <c r="CI13" i="18" s="1"/>
  <c r="CI26" i="18"/>
  <c r="CR103" i="18" l="1"/>
  <c r="CS102" i="18" s="1"/>
  <c r="CQ281" i="18"/>
  <c r="CQ274" i="18"/>
  <c r="CQ75" i="18"/>
  <c r="CR109" i="18"/>
  <c r="CR176" i="18"/>
  <c r="CR175" i="18"/>
  <c r="CR268" i="18"/>
  <c r="CR269" i="18"/>
  <c r="CR290" i="18"/>
  <c r="CR289" i="18"/>
  <c r="CR46" i="18"/>
  <c r="CQ82" i="18"/>
  <c r="CQ183" i="18"/>
  <c r="CQ182" i="18"/>
  <c r="CR248" i="18"/>
  <c r="CR247" i="18"/>
  <c r="CQ38" i="18"/>
  <c r="CQ260" i="18"/>
  <c r="CR230" i="18"/>
  <c r="CQ96" i="18"/>
  <c r="CR95" i="18" s="1"/>
  <c r="CQ89" i="18"/>
  <c r="CQ295" i="18"/>
  <c r="CQ117" i="18"/>
  <c r="CR116" i="18" s="1"/>
  <c r="CQ238" i="18"/>
  <c r="CR67" i="18"/>
  <c r="CR33" i="18"/>
  <c r="CR34" i="18"/>
  <c r="CU91" i="18"/>
  <c r="CU90" i="18"/>
  <c r="CI25" i="18"/>
  <c r="CJ24" i="18" s="1"/>
  <c r="CI12" i="18"/>
  <c r="CR119" i="18" l="1"/>
  <c r="CR118" i="18"/>
  <c r="CR97" i="18"/>
  <c r="CR98" i="18"/>
  <c r="CS104" i="18"/>
  <c r="CS105" i="18"/>
  <c r="CR280" i="18"/>
  <c r="CR70" i="18"/>
  <c r="CR69" i="18"/>
  <c r="CR288" i="18"/>
  <c r="CR259" i="18"/>
  <c r="CR246" i="18"/>
  <c r="CS45" i="18"/>
  <c r="CR267" i="18"/>
  <c r="CR74" i="18"/>
  <c r="CR237" i="18"/>
  <c r="CR294" i="18"/>
  <c r="CR232" i="18"/>
  <c r="CR233" i="18"/>
  <c r="CQ41" i="18"/>
  <c r="CQ40" i="18"/>
  <c r="CR81" i="18"/>
  <c r="CR112" i="18"/>
  <c r="CR111" i="18"/>
  <c r="CR273" i="18"/>
  <c r="CQ181" i="18"/>
  <c r="CR174" i="18"/>
  <c r="CR32" i="18"/>
  <c r="CU89" i="18"/>
  <c r="CJ27" i="18"/>
  <c r="CR96" i="18" l="1"/>
  <c r="CS95" i="18" s="1"/>
  <c r="CS97" i="18" s="1"/>
  <c r="CS103" i="18"/>
  <c r="CT102" i="18" s="1"/>
  <c r="CR117" i="18"/>
  <c r="CS116" i="18" s="1"/>
  <c r="CR282" i="18"/>
  <c r="CR283" i="18"/>
  <c r="CS173" i="18"/>
  <c r="CR276" i="18"/>
  <c r="CR275" i="18"/>
  <c r="CR296" i="18"/>
  <c r="CR297" i="18"/>
  <c r="CR76" i="18"/>
  <c r="CR77" i="18"/>
  <c r="CS48" i="18"/>
  <c r="CS47" i="18"/>
  <c r="CQ39" i="18"/>
  <c r="CR68" i="18"/>
  <c r="CR180" i="18"/>
  <c r="CR83" i="18"/>
  <c r="CR84" i="18"/>
  <c r="CR231" i="18"/>
  <c r="CR240" i="18"/>
  <c r="CR239" i="18"/>
  <c r="CS266" i="18"/>
  <c r="CR261" i="18"/>
  <c r="CR262" i="18"/>
  <c r="CS287" i="18"/>
  <c r="CR110" i="18"/>
  <c r="CS245" i="18"/>
  <c r="CS31" i="18"/>
  <c r="CV88" i="18"/>
  <c r="CJ26" i="18"/>
  <c r="CJ13" i="18"/>
  <c r="CS98" i="18" l="1"/>
  <c r="CS96" i="18" s="1"/>
  <c r="CT95" i="18" s="1"/>
  <c r="CT104" i="18"/>
  <c r="CT105" i="18"/>
  <c r="CS119" i="18"/>
  <c r="CS118" i="18"/>
  <c r="AN85" i="18"/>
  <c r="AN99" i="18"/>
  <c r="CR281" i="18"/>
  <c r="CR260" i="18"/>
  <c r="CR238" i="18"/>
  <c r="CR75" i="18"/>
  <c r="CR295" i="18"/>
  <c r="CS109" i="18"/>
  <c r="CS268" i="18"/>
  <c r="CS269" i="18"/>
  <c r="CR183" i="18"/>
  <c r="CR182" i="18"/>
  <c r="CR38" i="18"/>
  <c r="CS176" i="18"/>
  <c r="CS175" i="18"/>
  <c r="CS247" i="18"/>
  <c r="CS248" i="18"/>
  <c r="CS290" i="18"/>
  <c r="CS289" i="18"/>
  <c r="CS230" i="18"/>
  <c r="CR82" i="18"/>
  <c r="CS67" i="18"/>
  <c r="CS46" i="18"/>
  <c r="CR274" i="18"/>
  <c r="CS34" i="18"/>
  <c r="CS33" i="18"/>
  <c r="CV91" i="18"/>
  <c r="CV90" i="18"/>
  <c r="CJ12" i="18"/>
  <c r="CJ25" i="18"/>
  <c r="CK24" i="18" s="1"/>
  <c r="CT103" i="18" l="1"/>
  <c r="CU102" i="18" s="1"/>
  <c r="CU105" i="18" s="1"/>
  <c r="CS117" i="18"/>
  <c r="CT116" i="18" s="1"/>
  <c r="CT118" i="18" s="1"/>
  <c r="CT98" i="18"/>
  <c r="CT97" i="18"/>
  <c r="AN92" i="18"/>
  <c r="AO85" i="18"/>
  <c r="AO99" i="18"/>
  <c r="CS280" i="18"/>
  <c r="CS273" i="18"/>
  <c r="CS70" i="18"/>
  <c r="CS69" i="18"/>
  <c r="CS233" i="18"/>
  <c r="CS232" i="18"/>
  <c r="CS246" i="18"/>
  <c r="CS111" i="18"/>
  <c r="CS112" i="18"/>
  <c r="CS74" i="18"/>
  <c r="CS237" i="18"/>
  <c r="CR181" i="18"/>
  <c r="CT45" i="18"/>
  <c r="CS81" i="18"/>
  <c r="CR40" i="18"/>
  <c r="CR41" i="18"/>
  <c r="CS267" i="18"/>
  <c r="CS294" i="18"/>
  <c r="CS259" i="18"/>
  <c r="CS288" i="18"/>
  <c r="CS174" i="18"/>
  <c r="CS32" i="18"/>
  <c r="CV89" i="18"/>
  <c r="AN113" i="18" l="1"/>
  <c r="CU104" i="18"/>
  <c r="CU103" i="18" s="1"/>
  <c r="CV102" i="18" s="1"/>
  <c r="CT119" i="18"/>
  <c r="CT117" i="18" s="1"/>
  <c r="CU116" i="18" s="1"/>
  <c r="CT96" i="18"/>
  <c r="CU95" i="18" s="1"/>
  <c r="AO92" i="18"/>
  <c r="AO113" i="18"/>
  <c r="AM85" i="18"/>
  <c r="AM99" i="18"/>
  <c r="CS282" i="18"/>
  <c r="CS283" i="18"/>
  <c r="CT287" i="18"/>
  <c r="CT266" i="18"/>
  <c r="CR39" i="18"/>
  <c r="CT48" i="18"/>
  <c r="CT47" i="18"/>
  <c r="CS240" i="18"/>
  <c r="CS239" i="18"/>
  <c r="CT245" i="18"/>
  <c r="CT173" i="18"/>
  <c r="CS261" i="18"/>
  <c r="CS262" i="18"/>
  <c r="CS297" i="18"/>
  <c r="CS296" i="18"/>
  <c r="CS84" i="18"/>
  <c r="CS83" i="18"/>
  <c r="CS180" i="18"/>
  <c r="CS77" i="18"/>
  <c r="CS76" i="18"/>
  <c r="CS110" i="18"/>
  <c r="CS276" i="18"/>
  <c r="CS275" i="18"/>
  <c r="CS231" i="18"/>
  <c r="CS68" i="18"/>
  <c r="CT31" i="18"/>
  <c r="CW88" i="18"/>
  <c r="CK27" i="18"/>
  <c r="CK26" i="18"/>
  <c r="CU118" i="18" l="1"/>
  <c r="CU119" i="18"/>
  <c r="CU97" i="18"/>
  <c r="CU98" i="18"/>
  <c r="CV105" i="18"/>
  <c r="CV104" i="18"/>
  <c r="AQ99" i="18"/>
  <c r="AM113" i="18"/>
  <c r="AM92" i="18"/>
  <c r="AQ85" i="18"/>
  <c r="CS281" i="18"/>
  <c r="CS274" i="18"/>
  <c r="CS82" i="18"/>
  <c r="CS295" i="18"/>
  <c r="CS238" i="18"/>
  <c r="CT268" i="18"/>
  <c r="CT269" i="18"/>
  <c r="CT230" i="18"/>
  <c r="CS183" i="18"/>
  <c r="CS182" i="18"/>
  <c r="CS260" i="18"/>
  <c r="CT247" i="18"/>
  <c r="CT248" i="18"/>
  <c r="CS75" i="18"/>
  <c r="CS38" i="18"/>
  <c r="CT289" i="18"/>
  <c r="CT290" i="18"/>
  <c r="CT67" i="18"/>
  <c r="CT109" i="18"/>
  <c r="CT175" i="18"/>
  <c r="CT176" i="18"/>
  <c r="CT46" i="18"/>
  <c r="CT34" i="18"/>
  <c r="CT33" i="18"/>
  <c r="CW90" i="18"/>
  <c r="CW91" i="18"/>
  <c r="CK12" i="18"/>
  <c r="CK13" i="18"/>
  <c r="CK25" i="18"/>
  <c r="CL24" i="18" s="1"/>
  <c r="CV103" i="18" l="1"/>
  <c r="CW102" i="18" s="1"/>
  <c r="CW104" i="18" s="1"/>
  <c r="CU96" i="18"/>
  <c r="CV95" i="18" s="1"/>
  <c r="CV97" i="18" s="1"/>
  <c r="CU117" i="18"/>
  <c r="CV116" i="18" s="1"/>
  <c r="AQ113" i="18"/>
  <c r="AQ92" i="18"/>
  <c r="AR99" i="18"/>
  <c r="AR85" i="18"/>
  <c r="CT280" i="18"/>
  <c r="CU45" i="18"/>
  <c r="CT174" i="18"/>
  <c r="CT69" i="18"/>
  <c r="CT70" i="18"/>
  <c r="CT288" i="18"/>
  <c r="CT232" i="18"/>
  <c r="CT233" i="18"/>
  <c r="CT237" i="18"/>
  <c r="CT81" i="18"/>
  <c r="CT74" i="18"/>
  <c r="CT246" i="18"/>
  <c r="CS181" i="18"/>
  <c r="CT112" i="18"/>
  <c r="CT111" i="18"/>
  <c r="CS40" i="18"/>
  <c r="CS41" i="18"/>
  <c r="CT259" i="18"/>
  <c r="CT267" i="18"/>
  <c r="CT294" i="18"/>
  <c r="CT273" i="18"/>
  <c r="CT32" i="18"/>
  <c r="CW89" i="18"/>
  <c r="CL26" i="18"/>
  <c r="CW105" i="18" l="1"/>
  <c r="CW103" i="18" s="1"/>
  <c r="CX102" i="18" s="1"/>
  <c r="CX104" i="18" s="1"/>
  <c r="CV98" i="18"/>
  <c r="CV96" i="18" s="1"/>
  <c r="CW95" i="18" s="1"/>
  <c r="CV118" i="18"/>
  <c r="CV119" i="18"/>
  <c r="AP85" i="18"/>
  <c r="AP99" i="18"/>
  <c r="AR113" i="18"/>
  <c r="AR92" i="18"/>
  <c r="CT283" i="18"/>
  <c r="CT282" i="18"/>
  <c r="CT297" i="18"/>
  <c r="CT296" i="18"/>
  <c r="CT180" i="18"/>
  <c r="CT77" i="18"/>
  <c r="CT76" i="18"/>
  <c r="CT239" i="18"/>
  <c r="CT240" i="18"/>
  <c r="CT231" i="18"/>
  <c r="CU173" i="18"/>
  <c r="CT110" i="18"/>
  <c r="CT275" i="18"/>
  <c r="CT276" i="18"/>
  <c r="CU266" i="18"/>
  <c r="CT262" i="18"/>
  <c r="CT261" i="18"/>
  <c r="CS39" i="18"/>
  <c r="CT84" i="18"/>
  <c r="CT83" i="18"/>
  <c r="CU287" i="18"/>
  <c r="CT68" i="18"/>
  <c r="CU48" i="18"/>
  <c r="CU47" i="18"/>
  <c r="CU245" i="18"/>
  <c r="CU31" i="18"/>
  <c r="CX88" i="18"/>
  <c r="CL27" i="18"/>
  <c r="CL13" i="18" s="1"/>
  <c r="CL12" i="18"/>
  <c r="CX105" i="18" l="1"/>
  <c r="CX103" i="18" s="1"/>
  <c r="CY102" i="18" s="1"/>
  <c r="CY105" i="18" s="1"/>
  <c r="CV117" i="18"/>
  <c r="CW116" i="18" s="1"/>
  <c r="CW98" i="18"/>
  <c r="CW97" i="18"/>
  <c r="AP92" i="18"/>
  <c r="AP113" i="18"/>
  <c r="AT85" i="18"/>
  <c r="AT99" i="18"/>
  <c r="CT281" i="18"/>
  <c r="CU67" i="18"/>
  <c r="CT38" i="18"/>
  <c r="CU109" i="18"/>
  <c r="CU230" i="18"/>
  <c r="CT238" i="18"/>
  <c r="CU46" i="18"/>
  <c r="CT82" i="18"/>
  <c r="CT295" i="18"/>
  <c r="CU290" i="18"/>
  <c r="CU289" i="18"/>
  <c r="CU268" i="18"/>
  <c r="CU269" i="18"/>
  <c r="CT274" i="18"/>
  <c r="CU176" i="18"/>
  <c r="CU175" i="18"/>
  <c r="CT182" i="18"/>
  <c r="CT183" i="18"/>
  <c r="CU247" i="18"/>
  <c r="CU248" i="18"/>
  <c r="CT260" i="18"/>
  <c r="CT75" i="18"/>
  <c r="CU34" i="18"/>
  <c r="CU33" i="18"/>
  <c r="CX90" i="18"/>
  <c r="CX91" i="18"/>
  <c r="CL25" i="18"/>
  <c r="CM24" i="18" s="1"/>
  <c r="CY104" i="18" l="1"/>
  <c r="CY103" i="18" s="1"/>
  <c r="CZ102" i="18" s="1"/>
  <c r="CZ105" i="18" s="1"/>
  <c r="CW96" i="18"/>
  <c r="CX95" i="18" s="1"/>
  <c r="CX98" i="18" s="1"/>
  <c r="CW118" i="18"/>
  <c r="CW119" i="18"/>
  <c r="AU85" i="18"/>
  <c r="AT92" i="18"/>
  <c r="AU99" i="18"/>
  <c r="AT113" i="18"/>
  <c r="CU280" i="18"/>
  <c r="CU74" i="18"/>
  <c r="CU273" i="18"/>
  <c r="CU267" i="18"/>
  <c r="CV45" i="18"/>
  <c r="AN42" i="18" s="1"/>
  <c r="CU233" i="18"/>
  <c r="CU232" i="18"/>
  <c r="CT40" i="18"/>
  <c r="CT41" i="18"/>
  <c r="CU174" i="18"/>
  <c r="CU259" i="18"/>
  <c r="CU246" i="18"/>
  <c r="CT181" i="18"/>
  <c r="CU294" i="18"/>
  <c r="CU81" i="18"/>
  <c r="CU237" i="18"/>
  <c r="CU112" i="18"/>
  <c r="CU111" i="18"/>
  <c r="CU69" i="18"/>
  <c r="CU70" i="18"/>
  <c r="CU288" i="18"/>
  <c r="CU32" i="18"/>
  <c r="CX89" i="18"/>
  <c r="CM26" i="18"/>
  <c r="CM27" i="18"/>
  <c r="CX97" i="18" l="1"/>
  <c r="CX96" i="18" s="1"/>
  <c r="CZ104" i="18"/>
  <c r="CZ103" i="18" s="1"/>
  <c r="DA102" i="18" s="1"/>
  <c r="CW117" i="18"/>
  <c r="CX116" i="18" s="1"/>
  <c r="AU92" i="18"/>
  <c r="AU113" i="18"/>
  <c r="AS85" i="18"/>
  <c r="AS99" i="18"/>
  <c r="CU282" i="18"/>
  <c r="CU283" i="18"/>
  <c r="CU240" i="18"/>
  <c r="CU239" i="18"/>
  <c r="CU296" i="18"/>
  <c r="CU297" i="18"/>
  <c r="CV245" i="18"/>
  <c r="AN242" i="18" s="1"/>
  <c r="CV173" i="18"/>
  <c r="AN170" i="18" s="1"/>
  <c r="CT39" i="18"/>
  <c r="CU275" i="18"/>
  <c r="CU276" i="18"/>
  <c r="CU110" i="18"/>
  <c r="CV287" i="18"/>
  <c r="AN284" i="18" s="1"/>
  <c r="CU68" i="18"/>
  <c r="CU84" i="18"/>
  <c r="CU83" i="18"/>
  <c r="CU180" i="18"/>
  <c r="CU261" i="18"/>
  <c r="CU262" i="18"/>
  <c r="CV47" i="18"/>
  <c r="AO42" i="18" s="1"/>
  <c r="CV48" i="18"/>
  <c r="CV266" i="18"/>
  <c r="AN263" i="18" s="1"/>
  <c r="CU76" i="18"/>
  <c r="CU77" i="18"/>
  <c r="CU231" i="18"/>
  <c r="CV31" i="18"/>
  <c r="CY88" i="18"/>
  <c r="CM25" i="18"/>
  <c r="CM12" i="18"/>
  <c r="CM13" i="18"/>
  <c r="CX119" i="18" l="1"/>
  <c r="CX118" i="18"/>
  <c r="DA105" i="18"/>
  <c r="DA104" i="18"/>
  <c r="AW85" i="18"/>
  <c r="AW99" i="18"/>
  <c r="BR99" i="18"/>
  <c r="AN28" i="18"/>
  <c r="AS92" i="18"/>
  <c r="AS113" i="18"/>
  <c r="AE85" i="18"/>
  <c r="AE99" i="18"/>
  <c r="CU281" i="18"/>
  <c r="CV230" i="18"/>
  <c r="AN227" i="18" s="1"/>
  <c r="CU75" i="18"/>
  <c r="CV46" i="18"/>
  <c r="AM42" i="18" s="1"/>
  <c r="CV67" i="18"/>
  <c r="AN64" i="18" s="1"/>
  <c r="CV109" i="18"/>
  <c r="AN106" i="18" s="1"/>
  <c r="CU274" i="18"/>
  <c r="CV176" i="18"/>
  <c r="CV175" i="18"/>
  <c r="AO170" i="18" s="1"/>
  <c r="CV268" i="18"/>
  <c r="AO263" i="18" s="1"/>
  <c r="CV269" i="18"/>
  <c r="CU260" i="18"/>
  <c r="CU82" i="18"/>
  <c r="CU238" i="18"/>
  <c r="CU182" i="18"/>
  <c r="CU183" i="18"/>
  <c r="CV289" i="18"/>
  <c r="AO284" i="18" s="1"/>
  <c r="CV290" i="18"/>
  <c r="CU38" i="18"/>
  <c r="CV247" i="18"/>
  <c r="AO242" i="18" s="1"/>
  <c r="CV248" i="18"/>
  <c r="CU295" i="18"/>
  <c r="CV33" i="18"/>
  <c r="CV34" i="18"/>
  <c r="CY95" i="18"/>
  <c r="CY90" i="18"/>
  <c r="CY91" i="18"/>
  <c r="CN24" i="18"/>
  <c r="CX117" i="18" l="1"/>
  <c r="CY116" i="18" s="1"/>
  <c r="CY119" i="18" s="1"/>
  <c r="DA103" i="18"/>
  <c r="AX99" i="18"/>
  <c r="BS99" i="18"/>
  <c r="AW113" i="18"/>
  <c r="AX85" i="18"/>
  <c r="AW92" i="18"/>
  <c r="AO28" i="18"/>
  <c r="AE92" i="18"/>
  <c r="AE113" i="18"/>
  <c r="AF99" i="18"/>
  <c r="AF85" i="18"/>
  <c r="CV280" i="18"/>
  <c r="AN277" i="18" s="1"/>
  <c r="CV294" i="18"/>
  <c r="AN291" i="18" s="1"/>
  <c r="CV246" i="18"/>
  <c r="AM242" i="18" s="1"/>
  <c r="CV237" i="18"/>
  <c r="AN234" i="18" s="1"/>
  <c r="CV267" i="18"/>
  <c r="AM263" i="18" s="1"/>
  <c r="CV273" i="18"/>
  <c r="AN270" i="18" s="1"/>
  <c r="CV69" i="18"/>
  <c r="AO64" i="18" s="1"/>
  <c r="CV70" i="18"/>
  <c r="CV74" i="18"/>
  <c r="AN71" i="18" s="1"/>
  <c r="CV259" i="18"/>
  <c r="AN256" i="18" s="1"/>
  <c r="CU41" i="18"/>
  <c r="CU40" i="18"/>
  <c r="CV288" i="18"/>
  <c r="AM284" i="18" s="1"/>
  <c r="CU181" i="18"/>
  <c r="CV81" i="18"/>
  <c r="AN78" i="18" s="1"/>
  <c r="CV111" i="18"/>
  <c r="AO106" i="18" s="1"/>
  <c r="CV112" i="18"/>
  <c r="CW45" i="18"/>
  <c r="CV232" i="18"/>
  <c r="AO227" i="18" s="1"/>
  <c r="CV233" i="18"/>
  <c r="CV174" i="18"/>
  <c r="AM170" i="18" s="1"/>
  <c r="CV32" i="18"/>
  <c r="CY97" i="18"/>
  <c r="CY98" i="18"/>
  <c r="CY89" i="18"/>
  <c r="CN27" i="18"/>
  <c r="CN13" i="18" s="1"/>
  <c r="CN26" i="18"/>
  <c r="CY118" i="18" l="1"/>
  <c r="CY117" i="18" s="1"/>
  <c r="AV99" i="18"/>
  <c r="BQ99" i="18"/>
  <c r="AQ42" i="18"/>
  <c r="AX92" i="18"/>
  <c r="AV85" i="18"/>
  <c r="AX113" i="18"/>
  <c r="AM28" i="18"/>
  <c r="AD99" i="18"/>
  <c r="AF92" i="18"/>
  <c r="AD85" i="18"/>
  <c r="AF113" i="18"/>
  <c r="CV282" i="18"/>
  <c r="AO277" i="18" s="1"/>
  <c r="CV283" i="18"/>
  <c r="CW47" i="18"/>
  <c r="CW48" i="18"/>
  <c r="CV110" i="18"/>
  <c r="AM106" i="18" s="1"/>
  <c r="CV83" i="18"/>
  <c r="AO78" i="18" s="1"/>
  <c r="CV84" i="18"/>
  <c r="CW287" i="18"/>
  <c r="CV76" i="18"/>
  <c r="AO71" i="18" s="1"/>
  <c r="CV77" i="18"/>
  <c r="CV68" i="18"/>
  <c r="AM64" i="18" s="1"/>
  <c r="CW266" i="18"/>
  <c r="CW245" i="18"/>
  <c r="CW173" i="18"/>
  <c r="CV231" i="18"/>
  <c r="AM227" i="18" s="1"/>
  <c r="CV180" i="18"/>
  <c r="AN177" i="18" s="1"/>
  <c r="CV261" i="18"/>
  <c r="AO256" i="18" s="1"/>
  <c r="CV262" i="18"/>
  <c r="CV276" i="18"/>
  <c r="CV275" i="18"/>
  <c r="AO270" i="18" s="1"/>
  <c r="CV239" i="18"/>
  <c r="AO234" i="18" s="1"/>
  <c r="CV240" i="18"/>
  <c r="CV296" i="18"/>
  <c r="AO291" i="18" s="1"/>
  <c r="CV297" i="18"/>
  <c r="CU39" i="18"/>
  <c r="CW31" i="18"/>
  <c r="CY96" i="18"/>
  <c r="CZ88" i="18"/>
  <c r="CN12" i="18"/>
  <c r="CN25" i="18"/>
  <c r="BU99" i="18" l="1"/>
  <c r="BL99" i="18"/>
  <c r="AQ242" i="18"/>
  <c r="AV92" i="18"/>
  <c r="AQ263" i="18"/>
  <c r="AQ284" i="18"/>
  <c r="AR42" i="18"/>
  <c r="AV113" i="18"/>
  <c r="AQ170" i="18"/>
  <c r="AH85" i="18"/>
  <c r="AZ85" i="18"/>
  <c r="AH99" i="18"/>
  <c r="AZ99" i="18"/>
  <c r="AQ28" i="18"/>
  <c r="AD113" i="18"/>
  <c r="AD92" i="18"/>
  <c r="BF85" i="18"/>
  <c r="V85" i="18"/>
  <c r="BF99" i="18"/>
  <c r="V99" i="18"/>
  <c r="CV281" i="18"/>
  <c r="AM277" i="18" s="1"/>
  <c r="CV182" i="18"/>
  <c r="AO177" i="18" s="1"/>
  <c r="CV183" i="18"/>
  <c r="CW175" i="18"/>
  <c r="CW176" i="18"/>
  <c r="CW268" i="18"/>
  <c r="CW269" i="18"/>
  <c r="CW290" i="18"/>
  <c r="CW289" i="18"/>
  <c r="CV82" i="18"/>
  <c r="AM78" i="18" s="1"/>
  <c r="CV274" i="18"/>
  <c r="AM270" i="18" s="1"/>
  <c r="CW46" i="18"/>
  <c r="CV38" i="18"/>
  <c r="AN35" i="18" s="1"/>
  <c r="CV295" i="18"/>
  <c r="AM291" i="18" s="1"/>
  <c r="CV238" i="18"/>
  <c r="AM234" i="18" s="1"/>
  <c r="CV260" i="18"/>
  <c r="AM256" i="18" s="1"/>
  <c r="CW230" i="18"/>
  <c r="CW247" i="18"/>
  <c r="CW248" i="18"/>
  <c r="CW67" i="18"/>
  <c r="CV75" i="18"/>
  <c r="AM71" i="18" s="1"/>
  <c r="CW109" i="18"/>
  <c r="CW34" i="18"/>
  <c r="CW33" i="18"/>
  <c r="CZ116" i="18"/>
  <c r="CZ95" i="18"/>
  <c r="CZ91" i="18"/>
  <c r="CZ90" i="18"/>
  <c r="CO24" i="18"/>
  <c r="S88" i="19"/>
  <c r="BV99" i="18" l="1"/>
  <c r="BM99" i="18"/>
  <c r="AQ106" i="18"/>
  <c r="AR242" i="18"/>
  <c r="AR263" i="18"/>
  <c r="AQ227" i="18"/>
  <c r="AR284" i="18"/>
  <c r="AQ64" i="18"/>
  <c r="AP42" i="18"/>
  <c r="AR170" i="18"/>
  <c r="AR28" i="18"/>
  <c r="AH92" i="18"/>
  <c r="AZ92" i="18"/>
  <c r="AI85" i="18"/>
  <c r="BA85" i="18"/>
  <c r="AH113" i="18"/>
  <c r="AZ113" i="18"/>
  <c r="AI99" i="18"/>
  <c r="BA99" i="18"/>
  <c r="BG99" i="18"/>
  <c r="W99" i="18"/>
  <c r="BF92" i="18"/>
  <c r="V92" i="18"/>
  <c r="BG85" i="18"/>
  <c r="W85" i="18"/>
  <c r="BF113" i="18"/>
  <c r="V113" i="18"/>
  <c r="CW280" i="18"/>
  <c r="CW111" i="18"/>
  <c r="CW112" i="18"/>
  <c r="CW69" i="18"/>
  <c r="CW70" i="18"/>
  <c r="CW246" i="18"/>
  <c r="CW294" i="18"/>
  <c r="CX45" i="18"/>
  <c r="CW81" i="18"/>
  <c r="CW267" i="18"/>
  <c r="CW174" i="18"/>
  <c r="CW259" i="18"/>
  <c r="CW74" i="18"/>
  <c r="CW232" i="18"/>
  <c r="CW233" i="18"/>
  <c r="CW237" i="18"/>
  <c r="CV40" i="18"/>
  <c r="AO35" i="18" s="1"/>
  <c r="CV41" i="18"/>
  <c r="CW273" i="18"/>
  <c r="CV181" i="18"/>
  <c r="AM177" i="18" s="1"/>
  <c r="CW288" i="18"/>
  <c r="CW32" i="18"/>
  <c r="CZ118" i="18"/>
  <c r="CZ119" i="18"/>
  <c r="CZ98" i="18"/>
  <c r="CZ97" i="18"/>
  <c r="CZ89" i="18"/>
  <c r="CO26" i="18"/>
  <c r="CO27" i="18"/>
  <c r="BT99" i="18" l="1"/>
  <c r="BK99" i="18"/>
  <c r="AQ270" i="18"/>
  <c r="AQ291" i="18"/>
  <c r="AR227" i="18"/>
  <c r="AP263" i="18"/>
  <c r="AP242" i="18"/>
  <c r="AR106" i="18"/>
  <c r="AP284" i="18"/>
  <c r="AQ71" i="18"/>
  <c r="AQ78" i="18"/>
  <c r="AQ277" i="18"/>
  <c r="AP170" i="18"/>
  <c r="AQ234" i="18"/>
  <c r="AQ256" i="18"/>
  <c r="AT42" i="18"/>
  <c r="AR64" i="18"/>
  <c r="AI113" i="18"/>
  <c r="BA113" i="18"/>
  <c r="AG85" i="18"/>
  <c r="AY85" i="18"/>
  <c r="AI92" i="18"/>
  <c r="BA92" i="18"/>
  <c r="AG99" i="18"/>
  <c r="AY99" i="18"/>
  <c r="AP28" i="18"/>
  <c r="BE85" i="18"/>
  <c r="BG113" i="18"/>
  <c r="W113" i="18"/>
  <c r="BG92" i="18"/>
  <c r="W92" i="18"/>
  <c r="BE99" i="18"/>
  <c r="U99" i="18"/>
  <c r="CW283" i="18"/>
  <c r="CW282" i="18"/>
  <c r="CW180" i="18"/>
  <c r="CW275" i="18"/>
  <c r="CW276" i="18"/>
  <c r="CV39" i="18"/>
  <c r="AM35" i="18" s="1"/>
  <c r="CW77" i="18"/>
  <c r="CW76" i="18"/>
  <c r="CW84" i="18"/>
  <c r="CW83" i="18"/>
  <c r="CW297" i="18"/>
  <c r="CW296" i="18"/>
  <c r="CX173" i="18"/>
  <c r="CX287" i="18"/>
  <c r="CW240" i="18"/>
  <c r="CW239" i="18"/>
  <c r="CW231" i="18"/>
  <c r="CW262" i="18"/>
  <c r="CW261" i="18"/>
  <c r="CX266" i="18"/>
  <c r="CX47" i="18"/>
  <c r="CX48" i="18"/>
  <c r="CX245" i="18"/>
  <c r="CW68" i="18"/>
  <c r="CW110" i="18"/>
  <c r="CX31" i="18"/>
  <c r="CZ117" i="18"/>
  <c r="BO99" i="18"/>
  <c r="CZ96" i="18"/>
  <c r="DA88" i="18"/>
  <c r="CO12" i="18"/>
  <c r="CO13" i="18"/>
  <c r="CO25" i="18"/>
  <c r="BR85" i="18" l="1"/>
  <c r="BL85" i="18"/>
  <c r="BO85" i="18"/>
  <c r="BU85" i="18"/>
  <c r="AU42" i="18"/>
  <c r="AP64" i="18"/>
  <c r="AT263" i="18"/>
  <c r="AR234" i="18"/>
  <c r="AR291" i="18"/>
  <c r="AR71" i="18"/>
  <c r="AR270" i="18"/>
  <c r="AP227" i="18"/>
  <c r="AT242" i="18"/>
  <c r="AR256" i="18"/>
  <c r="AQ177" i="18"/>
  <c r="AP106" i="18"/>
  <c r="AT170" i="18"/>
  <c r="BC85" i="18"/>
  <c r="BX85" i="18"/>
  <c r="BC99" i="18"/>
  <c r="BX99" i="18"/>
  <c r="AT284" i="18"/>
  <c r="AR78" i="18"/>
  <c r="AR277" i="18"/>
  <c r="AG92" i="18"/>
  <c r="AY92" i="18"/>
  <c r="AG113" i="18"/>
  <c r="AY113" i="18"/>
  <c r="AT28" i="18"/>
  <c r="AB85" i="18"/>
  <c r="AK85" i="18"/>
  <c r="AB99" i="18"/>
  <c r="AK99" i="18"/>
  <c r="BE92" i="18"/>
  <c r="U92" i="18"/>
  <c r="BE113" i="18"/>
  <c r="U113" i="18"/>
  <c r="BI85" i="18"/>
  <c r="Y85" i="18"/>
  <c r="BI99" i="18"/>
  <c r="Y99" i="18"/>
  <c r="CW281" i="18"/>
  <c r="CX269" i="18"/>
  <c r="CX268" i="18"/>
  <c r="CX289" i="18"/>
  <c r="CX290" i="18"/>
  <c r="CW38" i="18"/>
  <c r="CW274" i="18"/>
  <c r="CX67" i="18"/>
  <c r="CW238" i="18"/>
  <c r="CW295" i="18"/>
  <c r="CW82" i="18"/>
  <c r="CW75" i="18"/>
  <c r="CX46" i="18"/>
  <c r="CX230" i="18"/>
  <c r="CX176" i="18"/>
  <c r="CX175" i="18"/>
  <c r="CW183" i="18"/>
  <c r="CW182" i="18"/>
  <c r="CX109" i="18"/>
  <c r="CX248" i="18"/>
  <c r="CX247" i="18"/>
  <c r="CW260" i="18"/>
  <c r="CX33" i="18"/>
  <c r="CX34" i="18"/>
  <c r="DA116" i="18"/>
  <c r="CA99" i="18"/>
  <c r="BP99" i="18"/>
  <c r="DA95" i="18"/>
  <c r="DA90" i="18"/>
  <c r="CA85" i="18"/>
  <c r="DA91" i="18"/>
  <c r="CP24" i="18"/>
  <c r="BR92" i="18" l="1"/>
  <c r="BL92" i="18"/>
  <c r="BR113" i="18"/>
  <c r="BL113" i="18"/>
  <c r="BS85" i="18"/>
  <c r="BM85" i="18"/>
  <c r="BO113" i="18"/>
  <c r="BU113" i="18"/>
  <c r="BO92" i="18"/>
  <c r="BU92" i="18"/>
  <c r="BP85" i="18"/>
  <c r="BV85" i="18"/>
  <c r="AR177" i="18"/>
  <c r="AP291" i="18"/>
  <c r="AQ35" i="18"/>
  <c r="BD99" i="18"/>
  <c r="BY99" i="18"/>
  <c r="AU242" i="18"/>
  <c r="AS42" i="18"/>
  <c r="AP234" i="18"/>
  <c r="AP256" i="18"/>
  <c r="BD85" i="18"/>
  <c r="BY85" i="18"/>
  <c r="AU170" i="18"/>
  <c r="AP71" i="18"/>
  <c r="AT64" i="18"/>
  <c r="AU284" i="18"/>
  <c r="AP277" i="18"/>
  <c r="BC113" i="18"/>
  <c r="BX113" i="18"/>
  <c r="AT227" i="18"/>
  <c r="BC92" i="18"/>
  <c r="BX92" i="18"/>
  <c r="AT106" i="18"/>
  <c r="AP78" i="18"/>
  <c r="AP270" i="18"/>
  <c r="AU263" i="18"/>
  <c r="AU28" i="18"/>
  <c r="AB92" i="18"/>
  <c r="AK92" i="18"/>
  <c r="AB113" i="18"/>
  <c r="AK113" i="18"/>
  <c r="AC99" i="18"/>
  <c r="AL99" i="18"/>
  <c r="AC85" i="18"/>
  <c r="AL85" i="18"/>
  <c r="BI92" i="18"/>
  <c r="Y92" i="18"/>
  <c r="BI113" i="18"/>
  <c r="Y113" i="18"/>
  <c r="BJ99" i="18"/>
  <c r="Z99" i="18"/>
  <c r="BJ85" i="18"/>
  <c r="Z85" i="18"/>
  <c r="CX280" i="18"/>
  <c r="CX259" i="18"/>
  <c r="CW181" i="18"/>
  <c r="CX233" i="18"/>
  <c r="CX232" i="18"/>
  <c r="CX74" i="18"/>
  <c r="CX294" i="18"/>
  <c r="CX70" i="18"/>
  <c r="CX69" i="18"/>
  <c r="CW40" i="18"/>
  <c r="CW41" i="18"/>
  <c r="CX288" i="18"/>
  <c r="CX111" i="18"/>
  <c r="CX112" i="18"/>
  <c r="CX246" i="18"/>
  <c r="CY45" i="18"/>
  <c r="CX81" i="18"/>
  <c r="CX237" i="18"/>
  <c r="CX273" i="18"/>
  <c r="CX174" i="18"/>
  <c r="CX267" i="18"/>
  <c r="CX32" i="18"/>
  <c r="DA119" i="18"/>
  <c r="DA118" i="18"/>
  <c r="CA113" i="18"/>
  <c r="CB99" i="18"/>
  <c r="DA97" i="18"/>
  <c r="CA92" i="18"/>
  <c r="DA98" i="18"/>
  <c r="DA89" i="18"/>
  <c r="BK85" i="18" s="1"/>
  <c r="CB85" i="18"/>
  <c r="CP26" i="18"/>
  <c r="CP27" i="18"/>
  <c r="CP13" i="18" s="1"/>
  <c r="BS92" i="18" l="1"/>
  <c r="BM92" i="18"/>
  <c r="BS113" i="18"/>
  <c r="BM113" i="18"/>
  <c r="BT85" i="18"/>
  <c r="BQ85" i="18"/>
  <c r="BP92" i="18"/>
  <c r="BV92" i="18"/>
  <c r="BP113" i="18"/>
  <c r="BV113" i="18"/>
  <c r="BW99" i="18"/>
  <c r="BN99" i="18"/>
  <c r="BW85" i="18"/>
  <c r="BN85" i="18"/>
  <c r="AT78" i="18"/>
  <c r="AT277" i="18"/>
  <c r="BD92" i="18"/>
  <c r="BY92" i="18"/>
  <c r="BD113" i="18"/>
  <c r="BY113" i="18"/>
  <c r="AS170" i="18"/>
  <c r="AS284" i="18"/>
  <c r="AT270" i="18"/>
  <c r="AS242" i="18"/>
  <c r="AT291" i="18"/>
  <c r="AP177" i="18"/>
  <c r="AS263" i="18"/>
  <c r="AU106" i="18"/>
  <c r="AU64" i="18"/>
  <c r="AU227" i="18"/>
  <c r="AT234" i="18"/>
  <c r="AR35" i="18"/>
  <c r="AT71" i="18"/>
  <c r="AT256" i="18"/>
  <c r="AS28" i="18"/>
  <c r="AJ85" i="18"/>
  <c r="BB85" i="18"/>
  <c r="AJ99" i="18"/>
  <c r="BB99" i="18"/>
  <c r="AE42" i="18"/>
  <c r="AW42" i="18"/>
  <c r="AC92" i="18"/>
  <c r="AL92" i="18"/>
  <c r="AC113" i="18"/>
  <c r="AL113" i="18"/>
  <c r="X85" i="18"/>
  <c r="AA85" i="18"/>
  <c r="X99" i="18"/>
  <c r="AA99" i="18"/>
  <c r="BJ92" i="18"/>
  <c r="Z92" i="18"/>
  <c r="BJ113" i="18"/>
  <c r="Z113" i="18"/>
  <c r="CX282" i="18"/>
  <c r="CX283" i="18"/>
  <c r="CY173" i="18"/>
  <c r="CX239" i="18"/>
  <c r="CX240" i="18"/>
  <c r="CY47" i="18"/>
  <c r="CY48" i="18"/>
  <c r="CY245" i="18"/>
  <c r="CX110" i="18"/>
  <c r="CX297" i="18"/>
  <c r="CX296" i="18"/>
  <c r="CX180" i="18"/>
  <c r="CX68" i="18"/>
  <c r="CX231" i="18"/>
  <c r="CY266" i="18"/>
  <c r="CX275" i="18"/>
  <c r="CX276" i="18"/>
  <c r="CX84" i="18"/>
  <c r="CX83" i="18"/>
  <c r="CY287" i="18"/>
  <c r="CW39" i="18"/>
  <c r="CX76" i="18"/>
  <c r="CX77" i="18"/>
  <c r="CX262" i="18"/>
  <c r="CX261" i="18"/>
  <c r="BZ99" i="18"/>
  <c r="BH99" i="18"/>
  <c r="BZ85" i="18"/>
  <c r="BH85" i="18"/>
  <c r="CY31" i="18"/>
  <c r="DA117" i="18"/>
  <c r="BK113" i="18" s="1"/>
  <c r="CB113" i="18"/>
  <c r="DA96" i="18"/>
  <c r="BK92" i="18" s="1"/>
  <c r="CB92" i="18"/>
  <c r="CP12" i="18"/>
  <c r="CP25" i="18"/>
  <c r="BT113" i="18" l="1"/>
  <c r="BQ113" i="18"/>
  <c r="BT92" i="18"/>
  <c r="BQ92" i="18"/>
  <c r="BW92" i="18"/>
  <c r="BN92" i="18"/>
  <c r="BW113" i="18"/>
  <c r="BN113" i="18"/>
  <c r="AU270" i="18"/>
  <c r="AT177" i="18"/>
  <c r="AU234" i="18"/>
  <c r="AU256" i="18"/>
  <c r="AP35" i="18"/>
  <c r="AS64" i="18"/>
  <c r="AW28" i="18"/>
  <c r="AU78" i="18"/>
  <c r="AU291" i="18"/>
  <c r="AS106" i="18"/>
  <c r="AU277" i="18"/>
  <c r="AU71" i="18"/>
  <c r="AS227" i="18"/>
  <c r="AE170" i="18"/>
  <c r="AW170" i="18"/>
  <c r="AJ113" i="18"/>
  <c r="BB113" i="18"/>
  <c r="AE284" i="18"/>
  <c r="AW284" i="18"/>
  <c r="AE263" i="18"/>
  <c r="AW263" i="18"/>
  <c r="AF42" i="18"/>
  <c r="AX42" i="18"/>
  <c r="AJ92" i="18"/>
  <c r="BB92" i="18"/>
  <c r="AE242" i="18"/>
  <c r="AW242" i="18"/>
  <c r="AE28" i="18"/>
  <c r="X113" i="18"/>
  <c r="AA113" i="18"/>
  <c r="X92" i="18"/>
  <c r="AA92" i="18"/>
  <c r="CX281" i="18"/>
  <c r="CX260" i="18"/>
  <c r="CX82" i="18"/>
  <c r="CX295" i="18"/>
  <c r="CY109" i="18"/>
  <c r="CY46" i="18"/>
  <c r="CX238" i="18"/>
  <c r="CX75" i="18"/>
  <c r="CY289" i="18"/>
  <c r="CY290" i="18"/>
  <c r="CX274" i="18"/>
  <c r="CY230" i="18"/>
  <c r="CX183" i="18"/>
  <c r="CX182" i="18"/>
  <c r="CY247" i="18"/>
  <c r="CY248" i="18"/>
  <c r="CX38" i="18"/>
  <c r="CY269" i="18"/>
  <c r="CY268" i="18"/>
  <c r="CY67" i="18"/>
  <c r="CY175" i="18"/>
  <c r="CY176" i="18"/>
  <c r="BZ113" i="18"/>
  <c r="BH113" i="18"/>
  <c r="BZ92" i="18"/>
  <c r="BH92" i="18"/>
  <c r="CY34" i="18"/>
  <c r="CY33" i="18"/>
  <c r="CQ24" i="18"/>
  <c r="AX28" i="18" l="1"/>
  <c r="AU177" i="18"/>
  <c r="AS256" i="18"/>
  <c r="AS270" i="18"/>
  <c r="AS234" i="18"/>
  <c r="AS78" i="18"/>
  <c r="AX170" i="18"/>
  <c r="AT35" i="18"/>
  <c r="AS277" i="18"/>
  <c r="AS71" i="18"/>
  <c r="AS291" i="18"/>
  <c r="AE227" i="18"/>
  <c r="AW227" i="18"/>
  <c r="AF242" i="18"/>
  <c r="AX242" i="18"/>
  <c r="AD42" i="18"/>
  <c r="AV42" i="18"/>
  <c r="AF263" i="18"/>
  <c r="AX263" i="18"/>
  <c r="AF284" i="18"/>
  <c r="AX284" i="18"/>
  <c r="AE106" i="18"/>
  <c r="AW106" i="18"/>
  <c r="AE64" i="18"/>
  <c r="AW64" i="18"/>
  <c r="AF170" i="18"/>
  <c r="AF28" i="18"/>
  <c r="CY280" i="18"/>
  <c r="CY69" i="18"/>
  <c r="CY70" i="18"/>
  <c r="CY233" i="18"/>
  <c r="CY232" i="18"/>
  <c r="CY74" i="18"/>
  <c r="CZ45" i="18"/>
  <c r="CY294" i="18"/>
  <c r="CX181" i="18"/>
  <c r="CY174" i="18"/>
  <c r="CX41" i="18"/>
  <c r="CX40" i="18"/>
  <c r="CY246" i="18"/>
  <c r="CY273" i="18"/>
  <c r="CY288" i="18"/>
  <c r="CY237" i="18"/>
  <c r="CY111" i="18"/>
  <c r="CY112" i="18"/>
  <c r="CY81" i="18"/>
  <c r="CY259" i="18"/>
  <c r="CY267" i="18"/>
  <c r="CY32" i="18"/>
  <c r="CQ27" i="18"/>
  <c r="CQ13" i="18" s="1"/>
  <c r="CQ26" i="18"/>
  <c r="AU35" i="18" l="1"/>
  <c r="AS177" i="18"/>
  <c r="AV28" i="18"/>
  <c r="AZ42" i="18"/>
  <c r="AF106" i="18"/>
  <c r="AX106" i="18"/>
  <c r="AE277" i="18"/>
  <c r="AW277" i="18"/>
  <c r="AD263" i="18"/>
  <c r="AV263" i="18"/>
  <c r="AE78" i="18"/>
  <c r="AW78" i="18"/>
  <c r="AD170" i="18"/>
  <c r="AV170" i="18"/>
  <c r="AD284" i="18"/>
  <c r="AV284" i="18"/>
  <c r="AD242" i="18"/>
  <c r="AV242" i="18"/>
  <c r="AE291" i="18"/>
  <c r="AW291" i="18"/>
  <c r="AE234" i="18"/>
  <c r="AW234" i="18"/>
  <c r="AE270" i="18"/>
  <c r="AW270" i="18"/>
  <c r="AF227" i="18"/>
  <c r="AX227" i="18"/>
  <c r="AF64" i="18"/>
  <c r="AX64" i="18"/>
  <c r="AE71" i="18"/>
  <c r="AW71" i="18"/>
  <c r="AE256" i="18"/>
  <c r="AW256" i="18"/>
  <c r="AD28" i="18"/>
  <c r="V42" i="18"/>
  <c r="AH42" i="18"/>
  <c r="CY283" i="18"/>
  <c r="CY282" i="18"/>
  <c r="BF42" i="18"/>
  <c r="CZ48" i="18"/>
  <c r="CZ47" i="18"/>
  <c r="CY262" i="18"/>
  <c r="CY261" i="18"/>
  <c r="CY240" i="18"/>
  <c r="CY239" i="18"/>
  <c r="CY275" i="18"/>
  <c r="CY276" i="18"/>
  <c r="CZ173" i="18"/>
  <c r="CY231" i="18"/>
  <c r="CX39" i="18"/>
  <c r="CY180" i="18"/>
  <c r="CY297" i="18"/>
  <c r="CY296" i="18"/>
  <c r="CY77" i="18"/>
  <c r="CY76" i="18"/>
  <c r="CY68" i="18"/>
  <c r="CZ266" i="18"/>
  <c r="CY83" i="18"/>
  <c r="CY84" i="18"/>
  <c r="CY110" i="18"/>
  <c r="CZ287" i="18"/>
  <c r="CZ245" i="18"/>
  <c r="CZ31" i="18"/>
  <c r="CQ12" i="18"/>
  <c r="CQ25" i="18"/>
  <c r="AZ242" i="18" l="1"/>
  <c r="AS35" i="18"/>
  <c r="AZ284" i="18"/>
  <c r="AZ263" i="18"/>
  <c r="BA42" i="18"/>
  <c r="AZ170" i="18"/>
  <c r="AH28" i="18"/>
  <c r="AZ28" i="18"/>
  <c r="AF234" i="18"/>
  <c r="AX234" i="18"/>
  <c r="AF78" i="18"/>
  <c r="AX78" i="18"/>
  <c r="AD64" i="18"/>
  <c r="AV64" i="18"/>
  <c r="AE177" i="18"/>
  <c r="AW177" i="18"/>
  <c r="AD227" i="18"/>
  <c r="AV227" i="18"/>
  <c r="AF277" i="18"/>
  <c r="AX277" i="18"/>
  <c r="AD106" i="18"/>
  <c r="AV106" i="18"/>
  <c r="AF291" i="18"/>
  <c r="AX291" i="18"/>
  <c r="AF270" i="18"/>
  <c r="AX270" i="18"/>
  <c r="AF71" i="18"/>
  <c r="AX71" i="18"/>
  <c r="AF256" i="18"/>
  <c r="AX256" i="18"/>
  <c r="V284" i="18"/>
  <c r="AH284" i="18"/>
  <c r="V242" i="18"/>
  <c r="AH242" i="18"/>
  <c r="W42" i="18"/>
  <c r="AI42" i="18"/>
  <c r="V263" i="18"/>
  <c r="AH263" i="18"/>
  <c r="V170" i="18"/>
  <c r="AH170" i="18"/>
  <c r="BF28" i="18"/>
  <c r="V28" i="18"/>
  <c r="CY281" i="18"/>
  <c r="BF284" i="18"/>
  <c r="CZ290" i="18"/>
  <c r="CZ289" i="18"/>
  <c r="BF263" i="18"/>
  <c r="CZ268" i="18"/>
  <c r="CZ269" i="18"/>
  <c r="CY183" i="18"/>
  <c r="CY182" i="18"/>
  <c r="CZ230" i="18"/>
  <c r="BG42" i="18"/>
  <c r="CZ46" i="18"/>
  <c r="CY75" i="18"/>
  <c r="CY295" i="18"/>
  <c r="CY238" i="18"/>
  <c r="CY260" i="18"/>
  <c r="CZ247" i="18"/>
  <c r="BF242" i="18"/>
  <c r="CZ248" i="18"/>
  <c r="CZ109" i="18"/>
  <c r="CY82" i="18"/>
  <c r="CZ67" i="18"/>
  <c r="CY38" i="18"/>
  <c r="BF170" i="18"/>
  <c r="CZ176" i="18"/>
  <c r="CZ175" i="18"/>
  <c r="CY274" i="18"/>
  <c r="CZ33" i="18"/>
  <c r="CZ34" i="18"/>
  <c r="CR24" i="18"/>
  <c r="AZ106" i="18" l="1"/>
  <c r="AY42" i="18"/>
  <c r="BA170" i="18"/>
  <c r="AZ64" i="18"/>
  <c r="AZ227" i="18"/>
  <c r="BA263" i="18"/>
  <c r="BA284" i="18"/>
  <c r="BA242" i="18"/>
  <c r="AD270" i="18"/>
  <c r="AV270" i="18"/>
  <c r="AD256" i="18"/>
  <c r="AV256" i="18"/>
  <c r="AD291" i="18"/>
  <c r="AV291" i="18"/>
  <c r="AF177" i="18"/>
  <c r="AX177" i="18"/>
  <c r="AE35" i="18"/>
  <c r="AW35" i="18"/>
  <c r="AD78" i="18"/>
  <c r="AV78" i="18"/>
  <c r="AD277" i="18"/>
  <c r="AV277" i="18"/>
  <c r="AI28" i="18"/>
  <c r="BA28" i="18"/>
  <c r="AD234" i="18"/>
  <c r="AV234" i="18"/>
  <c r="AD71" i="18"/>
  <c r="AV71" i="18"/>
  <c r="U42" i="18"/>
  <c r="AG42" i="18"/>
  <c r="W263" i="18"/>
  <c r="AI263" i="18"/>
  <c r="W170" i="18"/>
  <c r="AI170" i="18"/>
  <c r="V227" i="18"/>
  <c r="AH227" i="18"/>
  <c r="W284" i="18"/>
  <c r="AI284" i="18"/>
  <c r="V64" i="18"/>
  <c r="AH64" i="18"/>
  <c r="V106" i="18"/>
  <c r="AH106" i="18"/>
  <c r="W242" i="18"/>
  <c r="AI242" i="18"/>
  <c r="BG28" i="18"/>
  <c r="W28" i="18"/>
  <c r="CZ280" i="18"/>
  <c r="CZ174" i="18"/>
  <c r="BG170" i="18"/>
  <c r="CZ273" i="18"/>
  <c r="BF64" i="18"/>
  <c r="CZ70" i="18"/>
  <c r="CZ69" i="18"/>
  <c r="BF106" i="18"/>
  <c r="CZ111" i="18"/>
  <c r="CZ112" i="18"/>
  <c r="CZ237" i="18"/>
  <c r="CZ74" i="18"/>
  <c r="BE42" i="18"/>
  <c r="DA45" i="18"/>
  <c r="BG242" i="18"/>
  <c r="CZ246" i="18"/>
  <c r="CY181" i="18"/>
  <c r="BG284" i="18"/>
  <c r="CZ288" i="18"/>
  <c r="CY41" i="18"/>
  <c r="CY40" i="18"/>
  <c r="CZ81" i="18"/>
  <c r="CZ259" i="18"/>
  <c r="CZ294" i="18"/>
  <c r="BF227" i="18"/>
  <c r="CZ233" i="18"/>
  <c r="CZ232" i="18"/>
  <c r="BG263" i="18"/>
  <c r="CZ267" i="18"/>
  <c r="CZ32" i="18"/>
  <c r="CR27" i="18"/>
  <c r="CR13" i="18" s="1"/>
  <c r="CR26" i="18"/>
  <c r="BR42" i="18" l="1"/>
  <c r="BL42" i="18"/>
  <c r="CA42" i="18"/>
  <c r="BU42" i="18"/>
  <c r="BX42" i="18"/>
  <c r="BO42" i="18"/>
  <c r="AY170" i="18"/>
  <c r="AY263" i="18"/>
  <c r="BA106" i="18"/>
  <c r="AZ277" i="18"/>
  <c r="AZ291" i="18"/>
  <c r="AY242" i="18"/>
  <c r="AZ71" i="18"/>
  <c r="AZ270" i="18"/>
  <c r="AZ78" i="18"/>
  <c r="BA227" i="18"/>
  <c r="AZ256" i="18"/>
  <c r="AY284" i="18"/>
  <c r="AZ234" i="18"/>
  <c r="BA64" i="18"/>
  <c r="AD177" i="18"/>
  <c r="AV177" i="18"/>
  <c r="AK42" i="18"/>
  <c r="BC42" i="18"/>
  <c r="AG28" i="18"/>
  <c r="AY28" i="18"/>
  <c r="AF35" i="18"/>
  <c r="AX35" i="18"/>
  <c r="V291" i="18"/>
  <c r="AH291" i="18"/>
  <c r="V78" i="18"/>
  <c r="AH78" i="18"/>
  <c r="W64" i="18"/>
  <c r="AI64" i="18"/>
  <c r="V277" i="18"/>
  <c r="AH277" i="18"/>
  <c r="U263" i="18"/>
  <c r="AG263" i="18"/>
  <c r="W227" i="18"/>
  <c r="AI227" i="18"/>
  <c r="U284" i="18"/>
  <c r="AG284" i="18"/>
  <c r="U242" i="18"/>
  <c r="AG242" i="18"/>
  <c r="V71" i="18"/>
  <c r="AH71" i="18"/>
  <c r="V256" i="18"/>
  <c r="AH256" i="18"/>
  <c r="W106" i="18"/>
  <c r="AI106" i="18"/>
  <c r="U170" i="18"/>
  <c r="AG170" i="18"/>
  <c r="V234" i="18"/>
  <c r="AH234" i="18"/>
  <c r="V270" i="18"/>
  <c r="AH270" i="18"/>
  <c r="Y42" i="18"/>
  <c r="AB42" i="18"/>
  <c r="BE28" i="18"/>
  <c r="U28" i="18"/>
  <c r="CZ283" i="18"/>
  <c r="BF277" i="18"/>
  <c r="CZ282" i="18"/>
  <c r="BG227" i="18"/>
  <c r="CZ231" i="18"/>
  <c r="BF256" i="18"/>
  <c r="CZ262" i="18"/>
  <c r="CZ261" i="18"/>
  <c r="BE284" i="18"/>
  <c r="DA287" i="18"/>
  <c r="BE242" i="18"/>
  <c r="DA245" i="18"/>
  <c r="BF71" i="18"/>
  <c r="CZ76" i="18"/>
  <c r="CZ77" i="18"/>
  <c r="BF270" i="18"/>
  <c r="CZ276" i="18"/>
  <c r="CZ275" i="18"/>
  <c r="CY39" i="18"/>
  <c r="BG64" i="18"/>
  <c r="CZ68" i="18"/>
  <c r="BE263" i="18"/>
  <c r="DA266" i="18"/>
  <c r="BF291" i="18"/>
  <c r="CZ296" i="18"/>
  <c r="CZ297" i="18"/>
  <c r="BF78" i="18"/>
  <c r="CZ83" i="18"/>
  <c r="CZ84" i="18"/>
  <c r="CZ180" i="18"/>
  <c r="BI42" i="18"/>
  <c r="DA47" i="18"/>
  <c r="DA48" i="18"/>
  <c r="BF234" i="18"/>
  <c r="CZ240" i="18"/>
  <c r="CZ239" i="18"/>
  <c r="BG106" i="18"/>
  <c r="CZ110" i="18"/>
  <c r="BE170" i="18"/>
  <c r="DA173" i="18"/>
  <c r="DA31" i="18"/>
  <c r="CR12" i="18"/>
  <c r="CR25" i="18"/>
  <c r="BS42" i="18" l="1"/>
  <c r="BM42" i="18"/>
  <c r="BR242" i="18"/>
  <c r="BL242" i="18"/>
  <c r="BR28" i="18"/>
  <c r="BL28" i="18"/>
  <c r="BR263" i="18"/>
  <c r="BL263" i="18"/>
  <c r="BR170" i="18"/>
  <c r="BL170" i="18"/>
  <c r="BR284" i="18"/>
  <c r="BL284" i="18"/>
  <c r="CA263" i="18"/>
  <c r="BU263" i="18"/>
  <c r="CA170" i="18"/>
  <c r="BU170" i="18"/>
  <c r="CB42" i="18"/>
  <c r="BV42" i="18"/>
  <c r="CA242" i="18"/>
  <c r="BU242" i="18"/>
  <c r="CA284" i="18"/>
  <c r="BU284" i="18"/>
  <c r="BO28" i="18"/>
  <c r="BU28" i="18"/>
  <c r="BX263" i="18"/>
  <c r="BO263" i="18"/>
  <c r="BX242" i="18"/>
  <c r="BO242" i="18"/>
  <c r="BX284" i="18"/>
  <c r="BO284" i="18"/>
  <c r="BY42" i="18"/>
  <c r="BP42" i="18"/>
  <c r="BX170" i="18"/>
  <c r="BO170" i="18"/>
  <c r="BA234" i="18"/>
  <c r="BA78" i="18"/>
  <c r="BA256" i="18"/>
  <c r="BA277" i="18"/>
  <c r="BC28" i="18"/>
  <c r="BX28" i="18"/>
  <c r="AY106" i="18"/>
  <c r="AZ177" i="18"/>
  <c r="BA270" i="18"/>
  <c r="BA71" i="18"/>
  <c r="BA291" i="18"/>
  <c r="AY64" i="18"/>
  <c r="AY227" i="18"/>
  <c r="AK263" i="18"/>
  <c r="BC263" i="18"/>
  <c r="AD35" i="18"/>
  <c r="AV35" i="18"/>
  <c r="AK242" i="18"/>
  <c r="BC242" i="18"/>
  <c r="AL42" i="18"/>
  <c r="BD42" i="18"/>
  <c r="AK284" i="18"/>
  <c r="BC284" i="18"/>
  <c r="AK170" i="18"/>
  <c r="BC170" i="18"/>
  <c r="U106" i="18"/>
  <c r="AG106" i="18"/>
  <c r="W277" i="18"/>
  <c r="AI277" i="18"/>
  <c r="AB28" i="18"/>
  <c r="AK28" i="18"/>
  <c r="V177" i="18"/>
  <c r="AH177" i="18"/>
  <c r="W234" i="18"/>
  <c r="AI234" i="18"/>
  <c r="W291" i="18"/>
  <c r="AI291" i="18"/>
  <c r="U64" i="18"/>
  <c r="AG64" i="18"/>
  <c r="W270" i="18"/>
  <c r="AI270" i="18"/>
  <c r="W71" i="18"/>
  <c r="AI71" i="18"/>
  <c r="W78" i="18"/>
  <c r="AI78" i="18"/>
  <c r="U227" i="18"/>
  <c r="AG227" i="18"/>
  <c r="W256" i="18"/>
  <c r="AI256" i="18"/>
  <c r="Y242" i="18"/>
  <c r="AB242" i="18"/>
  <c r="Z42" i="18"/>
  <c r="AC42" i="18"/>
  <c r="Y284" i="18"/>
  <c r="AB284" i="18"/>
  <c r="Y263" i="18"/>
  <c r="AB263" i="18"/>
  <c r="Y170" i="18"/>
  <c r="AB170" i="18"/>
  <c r="BI28" i="18"/>
  <c r="Y28" i="18"/>
  <c r="CZ281" i="18"/>
  <c r="BG277" i="18"/>
  <c r="BI170" i="18"/>
  <c r="DA176" i="18"/>
  <c r="DA175" i="18"/>
  <c r="BG270" i="18"/>
  <c r="CZ274" i="18"/>
  <c r="CZ260" i="18"/>
  <c r="BG256" i="18"/>
  <c r="BG234" i="18"/>
  <c r="CZ238" i="18"/>
  <c r="BJ42" i="18"/>
  <c r="DA46" i="18"/>
  <c r="BK42" i="18" s="1"/>
  <c r="BI263" i="18"/>
  <c r="DA269" i="18"/>
  <c r="DA268" i="18"/>
  <c r="CZ38" i="18"/>
  <c r="BG71" i="18"/>
  <c r="CZ75" i="18"/>
  <c r="BI284" i="18"/>
  <c r="DA290" i="18"/>
  <c r="DA289" i="18"/>
  <c r="BE106" i="18"/>
  <c r="DA109" i="18"/>
  <c r="BE227" i="18"/>
  <c r="DA230" i="18"/>
  <c r="BF177" i="18"/>
  <c r="CZ183" i="18"/>
  <c r="CZ182" i="18"/>
  <c r="BG78" i="18"/>
  <c r="CZ82" i="18"/>
  <c r="BG291" i="18"/>
  <c r="CZ295" i="18"/>
  <c r="BE64" i="18"/>
  <c r="DA67" i="18"/>
  <c r="DA247" i="18"/>
  <c r="DA248" i="18"/>
  <c r="BI242" i="18"/>
  <c r="DA34" i="18"/>
  <c r="DA33" i="18"/>
  <c r="CA28" i="18"/>
  <c r="CS24" i="18"/>
  <c r="BR227" i="18" l="1"/>
  <c r="BL227" i="18"/>
  <c r="BS28" i="18"/>
  <c r="BM28" i="18"/>
  <c r="BS170" i="18"/>
  <c r="BM170" i="18"/>
  <c r="BS284" i="18"/>
  <c r="BM284" i="18"/>
  <c r="BR106" i="18"/>
  <c r="BL106" i="18"/>
  <c r="BS242" i="18"/>
  <c r="BM242" i="18"/>
  <c r="BS263" i="18"/>
  <c r="BM263" i="18"/>
  <c r="BR64" i="18"/>
  <c r="BL64" i="18"/>
  <c r="BT42" i="18"/>
  <c r="BQ42" i="18"/>
  <c r="CA64" i="18"/>
  <c r="BU64" i="18"/>
  <c r="CB284" i="18"/>
  <c r="BV284" i="18"/>
  <c r="CB170" i="18"/>
  <c r="BV170" i="18"/>
  <c r="CA227" i="18"/>
  <c r="BU227" i="18"/>
  <c r="BP28" i="18"/>
  <c r="BV28" i="18"/>
  <c r="CB242" i="18"/>
  <c r="BV242" i="18"/>
  <c r="CA106" i="18"/>
  <c r="BU106" i="18"/>
  <c r="CB263" i="18"/>
  <c r="BV263" i="18"/>
  <c r="BN42" i="18"/>
  <c r="BZ42" i="18"/>
  <c r="BX227" i="18"/>
  <c r="BO227" i="18"/>
  <c r="BY242" i="18"/>
  <c r="BP242" i="18"/>
  <c r="BX106" i="18"/>
  <c r="BO106" i="18"/>
  <c r="BX64" i="18"/>
  <c r="BO64" i="18"/>
  <c r="BY284" i="18"/>
  <c r="BP284" i="18"/>
  <c r="BY170" i="18"/>
  <c r="BP170" i="18"/>
  <c r="BY263" i="18"/>
  <c r="BP263" i="18"/>
  <c r="AY256" i="18"/>
  <c r="AY78" i="18"/>
  <c r="AY71" i="18"/>
  <c r="AY234" i="18"/>
  <c r="AY270" i="18"/>
  <c r="BD28" i="18"/>
  <c r="BY28" i="18"/>
  <c r="AY291" i="18"/>
  <c r="BA177" i="18"/>
  <c r="AZ35" i="18"/>
  <c r="BB42" i="18"/>
  <c r="BW42" i="18"/>
  <c r="AY277" i="18"/>
  <c r="AK64" i="18"/>
  <c r="BC64" i="18"/>
  <c r="AK227" i="18"/>
  <c r="BC227" i="18"/>
  <c r="AL284" i="18"/>
  <c r="BD284" i="18"/>
  <c r="AL263" i="18"/>
  <c r="BD263" i="18"/>
  <c r="AL242" i="18"/>
  <c r="BD242" i="18"/>
  <c r="AK106" i="18"/>
  <c r="BC106" i="18"/>
  <c r="AL170" i="18"/>
  <c r="BD170" i="18"/>
  <c r="AC28" i="18"/>
  <c r="AL28" i="18"/>
  <c r="U234" i="18"/>
  <c r="AG234" i="18"/>
  <c r="U270" i="18"/>
  <c r="AG270" i="18"/>
  <c r="U78" i="18"/>
  <c r="AG78" i="18"/>
  <c r="U71" i="18"/>
  <c r="AG71" i="18"/>
  <c r="U291" i="18"/>
  <c r="AG291" i="18"/>
  <c r="W177" i="18"/>
  <c r="AI177" i="18"/>
  <c r="V35" i="18"/>
  <c r="AH35" i="18"/>
  <c r="AA42" i="18"/>
  <c r="AJ42" i="18"/>
  <c r="U277" i="18"/>
  <c r="AG277" i="18"/>
  <c r="U256" i="18"/>
  <c r="AG256" i="18"/>
  <c r="Y227" i="18"/>
  <c r="AB227" i="18"/>
  <c r="Z284" i="18"/>
  <c r="AC284" i="18"/>
  <c r="Z263" i="18"/>
  <c r="AC263" i="18"/>
  <c r="Y64" i="18"/>
  <c r="AB64" i="18"/>
  <c r="Z242" i="18"/>
  <c r="AC242" i="18"/>
  <c r="Y106" i="18"/>
  <c r="AB106" i="18"/>
  <c r="Z170" i="18"/>
  <c r="AC170" i="18"/>
  <c r="BJ28" i="18"/>
  <c r="Z28" i="18"/>
  <c r="BH42" i="18"/>
  <c r="X42" i="18"/>
  <c r="BE277" i="18"/>
  <c r="DA280" i="18"/>
  <c r="BE71" i="18"/>
  <c r="DA74" i="18"/>
  <c r="BJ263" i="18"/>
  <c r="DA267" i="18"/>
  <c r="BK263" i="18" s="1"/>
  <c r="BE291" i="18"/>
  <c r="DA294" i="18"/>
  <c r="BI227" i="18"/>
  <c r="DA233" i="18"/>
  <c r="DA232" i="18"/>
  <c r="BJ284" i="18"/>
  <c r="DA288" i="18"/>
  <c r="BK284" i="18" s="1"/>
  <c r="BE234" i="18"/>
  <c r="DA237" i="18"/>
  <c r="BJ170" i="18"/>
  <c r="DA174" i="18"/>
  <c r="BK170" i="18" s="1"/>
  <c r="BJ242" i="18"/>
  <c r="DA246" i="18"/>
  <c r="BK242" i="18" s="1"/>
  <c r="BG177" i="18"/>
  <c r="CZ181" i="18"/>
  <c r="BF35" i="18"/>
  <c r="CZ40" i="18"/>
  <c r="CZ41" i="18"/>
  <c r="BE256" i="18"/>
  <c r="DA259" i="18"/>
  <c r="BI64" i="18"/>
  <c r="DA70" i="18"/>
  <c r="DA69" i="18"/>
  <c r="BE78" i="18"/>
  <c r="DA81" i="18"/>
  <c r="BI106" i="18"/>
  <c r="DA111" i="18"/>
  <c r="DA112" i="18"/>
  <c r="BE270" i="18"/>
  <c r="DA273" i="18"/>
  <c r="CB28" i="18"/>
  <c r="DA32" i="18"/>
  <c r="BK28" i="18" s="1"/>
  <c r="CS26" i="18"/>
  <c r="CS27" i="18"/>
  <c r="BR234" i="18" l="1"/>
  <c r="BL234" i="18"/>
  <c r="BS227" i="18"/>
  <c r="BM227" i="18"/>
  <c r="BR291" i="18"/>
  <c r="BL291" i="18"/>
  <c r="BR71" i="18"/>
  <c r="BL71" i="18"/>
  <c r="BR270" i="18"/>
  <c r="BL270" i="18"/>
  <c r="BR78" i="18"/>
  <c r="BL78" i="18"/>
  <c r="BR277" i="18"/>
  <c r="BL277" i="18"/>
  <c r="BS64" i="18"/>
  <c r="BM64" i="18"/>
  <c r="BR256" i="18"/>
  <c r="BL256" i="18"/>
  <c r="BS106" i="18"/>
  <c r="BM106" i="18"/>
  <c r="BT170" i="18"/>
  <c r="BQ170" i="18"/>
  <c r="BT284" i="18"/>
  <c r="BQ284" i="18"/>
  <c r="BT242" i="18"/>
  <c r="BQ242" i="18"/>
  <c r="BT28" i="18"/>
  <c r="BQ28" i="18"/>
  <c r="BT263" i="18"/>
  <c r="BQ263" i="18"/>
  <c r="CA277" i="18"/>
  <c r="BU277" i="18"/>
  <c r="CA256" i="18"/>
  <c r="BU256" i="18"/>
  <c r="CB106" i="18"/>
  <c r="BV106" i="18"/>
  <c r="CB64" i="18"/>
  <c r="BV64" i="18"/>
  <c r="CA291" i="18"/>
  <c r="BU291" i="18"/>
  <c r="CA71" i="18"/>
  <c r="BU71" i="18"/>
  <c r="CA270" i="18"/>
  <c r="BU270" i="18"/>
  <c r="CA78" i="18"/>
  <c r="BU78" i="18"/>
  <c r="CA234" i="18"/>
  <c r="BU234" i="18"/>
  <c r="CB227" i="18"/>
  <c r="BV227" i="18"/>
  <c r="BN284" i="18"/>
  <c r="BZ284" i="18"/>
  <c r="BN242" i="18"/>
  <c r="BZ242" i="18"/>
  <c r="BN263" i="18"/>
  <c r="BZ263" i="18"/>
  <c r="BN170" i="18"/>
  <c r="BZ170" i="18"/>
  <c r="BY64" i="18"/>
  <c r="BP64" i="18"/>
  <c r="BX256" i="18"/>
  <c r="BO256" i="18"/>
  <c r="BY227" i="18"/>
  <c r="BP227" i="18"/>
  <c r="BY106" i="18"/>
  <c r="BP106" i="18"/>
  <c r="BX291" i="18"/>
  <c r="BO291" i="18"/>
  <c r="BX71" i="18"/>
  <c r="BO71" i="18"/>
  <c r="BX234" i="18"/>
  <c r="BO234" i="18"/>
  <c r="BW28" i="18"/>
  <c r="BN28" i="18"/>
  <c r="BX277" i="18"/>
  <c r="BO277" i="18"/>
  <c r="BX270" i="18"/>
  <c r="BO270" i="18"/>
  <c r="BX78" i="18"/>
  <c r="BO78" i="18"/>
  <c r="BA35" i="18"/>
  <c r="BB242" i="18"/>
  <c r="BW242" i="18"/>
  <c r="BB263" i="18"/>
  <c r="BW263" i="18"/>
  <c r="AY177" i="18"/>
  <c r="BB170" i="18"/>
  <c r="BW170" i="18"/>
  <c r="BB284" i="18"/>
  <c r="BW284" i="18"/>
  <c r="AK256" i="18"/>
  <c r="BC256" i="18"/>
  <c r="AL64" i="18"/>
  <c r="BD64" i="18"/>
  <c r="AJ28" i="18"/>
  <c r="BB28" i="18"/>
  <c r="AK277" i="18"/>
  <c r="BC277" i="18"/>
  <c r="AL106" i="18"/>
  <c r="BD106" i="18"/>
  <c r="AK270" i="18"/>
  <c r="BC270" i="18"/>
  <c r="AK291" i="18"/>
  <c r="BC291" i="18"/>
  <c r="AK71" i="18"/>
  <c r="BC71" i="18"/>
  <c r="AK78" i="18"/>
  <c r="BC78" i="18"/>
  <c r="AK234" i="18"/>
  <c r="BC234" i="18"/>
  <c r="AL227" i="18"/>
  <c r="BD227" i="18"/>
  <c r="W35" i="18"/>
  <c r="AI35" i="18"/>
  <c r="AA242" i="18"/>
  <c r="AJ242" i="18"/>
  <c r="AA263" i="18"/>
  <c r="AJ263" i="18"/>
  <c r="U177" i="18"/>
  <c r="AG177" i="18"/>
  <c r="AA170" i="18"/>
  <c r="AJ170" i="18"/>
  <c r="AA284" i="18"/>
  <c r="AJ284" i="18"/>
  <c r="Y256" i="18"/>
  <c r="AB256" i="18"/>
  <c r="Z106" i="18"/>
  <c r="AC106" i="18"/>
  <c r="Z64" i="18"/>
  <c r="AC64" i="18"/>
  <c r="Y270" i="18"/>
  <c r="AB270" i="18"/>
  <c r="Y291" i="18"/>
  <c r="AB291" i="18"/>
  <c r="Y71" i="18"/>
  <c r="AB71" i="18"/>
  <c r="Y277" i="18"/>
  <c r="AB277" i="18"/>
  <c r="X28" i="18"/>
  <c r="AA28" i="18"/>
  <c r="Y78" i="18"/>
  <c r="AB78" i="18"/>
  <c r="Y234" i="18"/>
  <c r="AB234" i="18"/>
  <c r="Z227" i="18"/>
  <c r="AC227" i="18"/>
  <c r="BH242" i="18"/>
  <c r="X242" i="18"/>
  <c r="BH263" i="18"/>
  <c r="X263" i="18"/>
  <c r="BH170" i="18"/>
  <c r="X170" i="18"/>
  <c r="BH284" i="18"/>
  <c r="X284" i="18"/>
  <c r="DA283" i="18"/>
  <c r="BI277" i="18"/>
  <c r="DA282" i="18"/>
  <c r="BJ106" i="18"/>
  <c r="DA110" i="18"/>
  <c r="BK106" i="18" s="1"/>
  <c r="BJ64" i="18"/>
  <c r="DA68" i="18"/>
  <c r="BK64" i="18" s="1"/>
  <c r="BE177" i="18"/>
  <c r="DA180" i="18"/>
  <c r="BI78" i="18"/>
  <c r="DA83" i="18"/>
  <c r="DA84" i="18"/>
  <c r="BI291" i="18"/>
  <c r="DA297" i="18"/>
  <c r="DA296" i="18"/>
  <c r="BI71" i="18"/>
  <c r="DA77" i="18"/>
  <c r="DA76" i="18"/>
  <c r="BI270" i="18"/>
  <c r="DA275" i="18"/>
  <c r="DA276" i="18"/>
  <c r="DA262" i="18"/>
  <c r="DA261" i="18"/>
  <c r="BI256" i="18"/>
  <c r="BG35" i="18"/>
  <c r="CZ39" i="18"/>
  <c r="BI234" i="18"/>
  <c r="DA240" i="18"/>
  <c r="DA239" i="18"/>
  <c r="BJ227" i="18"/>
  <c r="DA231" i="18"/>
  <c r="BK227" i="18" s="1"/>
  <c r="BZ28" i="18"/>
  <c r="BH28" i="18"/>
  <c r="CS25" i="18"/>
  <c r="CS12" i="18"/>
  <c r="CS13" i="18"/>
  <c r="BS234" i="18" l="1"/>
  <c r="BM234" i="18"/>
  <c r="BS277" i="18"/>
  <c r="BM277" i="18"/>
  <c r="BS270" i="18"/>
  <c r="BM270" i="18"/>
  <c r="BS71" i="18"/>
  <c r="BM71" i="18"/>
  <c r="BS291" i="18"/>
  <c r="BM291" i="18"/>
  <c r="BS256" i="18"/>
  <c r="BM256" i="18"/>
  <c r="BS78" i="18"/>
  <c r="BM78" i="18"/>
  <c r="BR177" i="18"/>
  <c r="BL177" i="18"/>
  <c r="BT106" i="18"/>
  <c r="BQ106" i="18"/>
  <c r="BT227" i="18"/>
  <c r="BQ227" i="18"/>
  <c r="BT64" i="18"/>
  <c r="BQ64" i="18"/>
  <c r="CB71" i="18"/>
  <c r="BV71" i="18"/>
  <c r="CB234" i="18"/>
  <c r="BV234" i="18"/>
  <c r="CA177" i="18"/>
  <c r="BU177" i="18"/>
  <c r="CB270" i="18"/>
  <c r="BV270" i="18"/>
  <c r="CB256" i="18"/>
  <c r="BV256" i="18"/>
  <c r="CB291" i="18"/>
  <c r="BV291" i="18"/>
  <c r="CB78" i="18"/>
  <c r="BV78" i="18"/>
  <c r="CB277" i="18"/>
  <c r="BV277" i="18"/>
  <c r="BN227" i="18"/>
  <c r="BZ227" i="18"/>
  <c r="BN64" i="18"/>
  <c r="BZ64" i="18"/>
  <c r="BN106" i="18"/>
  <c r="BZ106" i="18"/>
  <c r="BX177" i="18"/>
  <c r="BO177" i="18"/>
  <c r="BY291" i="18"/>
  <c r="BP291" i="18"/>
  <c r="BY277" i="18"/>
  <c r="BP277" i="18"/>
  <c r="BY270" i="18"/>
  <c r="BP270" i="18"/>
  <c r="BY71" i="18"/>
  <c r="BP71" i="18"/>
  <c r="BY234" i="18"/>
  <c r="BP234" i="18"/>
  <c r="BY256" i="18"/>
  <c r="BP256" i="18"/>
  <c r="BY78" i="18"/>
  <c r="BP78" i="18"/>
  <c r="BB227" i="18"/>
  <c r="BW227" i="18"/>
  <c r="BB64" i="18"/>
  <c r="BW64" i="18"/>
  <c r="AY35" i="18"/>
  <c r="BB106" i="18"/>
  <c r="BW106" i="18"/>
  <c r="AL256" i="18"/>
  <c r="BD256" i="18"/>
  <c r="AL291" i="18"/>
  <c r="BD291" i="18"/>
  <c r="AL78" i="18"/>
  <c r="BD78" i="18"/>
  <c r="AL277" i="18"/>
  <c r="BD277" i="18"/>
  <c r="AL71" i="18"/>
  <c r="BD71" i="18"/>
  <c r="AL270" i="18"/>
  <c r="BD270" i="18"/>
  <c r="AL234" i="18"/>
  <c r="BD234" i="18"/>
  <c r="AK177" i="18"/>
  <c r="BC177" i="18"/>
  <c r="U35" i="18"/>
  <c r="AG35" i="18"/>
  <c r="AA227" i="18"/>
  <c r="AJ227" i="18"/>
  <c r="AA106" i="18"/>
  <c r="AJ106" i="18"/>
  <c r="AA64" i="18"/>
  <c r="AJ64" i="18"/>
  <c r="Z234" i="18"/>
  <c r="AC234" i="18"/>
  <c r="Y177" i="18"/>
  <c r="AB177" i="18"/>
  <c r="Z71" i="18"/>
  <c r="AC71" i="18"/>
  <c r="Z270" i="18"/>
  <c r="AC270" i="18"/>
  <c r="Z256" i="18"/>
  <c r="AC256" i="18"/>
  <c r="Z291" i="18"/>
  <c r="AC291" i="18"/>
  <c r="Z78" i="18"/>
  <c r="AC78" i="18"/>
  <c r="Z277" i="18"/>
  <c r="AC277" i="18"/>
  <c r="BH227" i="18"/>
  <c r="X227" i="18"/>
  <c r="BH64" i="18"/>
  <c r="X64" i="18"/>
  <c r="BH106" i="18"/>
  <c r="X106" i="18"/>
  <c r="BJ277" i="18"/>
  <c r="DA281" i="18"/>
  <c r="BK277" i="18" s="1"/>
  <c r="BJ256" i="18"/>
  <c r="DA260" i="18"/>
  <c r="BK256" i="18" s="1"/>
  <c r="BJ291" i="18"/>
  <c r="DA295" i="18"/>
  <c r="BK291" i="18" s="1"/>
  <c r="BJ78" i="18"/>
  <c r="DA82" i="18"/>
  <c r="BK78" i="18" s="1"/>
  <c r="BE35" i="18"/>
  <c r="DA38" i="18"/>
  <c r="BJ71" i="18"/>
  <c r="DA75" i="18"/>
  <c r="BK71" i="18" s="1"/>
  <c r="BJ234" i="18"/>
  <c r="DA238" i="18"/>
  <c r="BK234" i="18" s="1"/>
  <c r="BI177" i="18"/>
  <c r="DA183" i="18"/>
  <c r="DA182" i="18"/>
  <c r="BJ270" i="18"/>
  <c r="DA274" i="18"/>
  <c r="BK270" i="18" s="1"/>
  <c r="CT24" i="18"/>
  <c r="CT26" i="18" s="1"/>
  <c r="BS177" i="18" l="1"/>
  <c r="BM177" i="18"/>
  <c r="BR35" i="18"/>
  <c r="BL35" i="18"/>
  <c r="BT71" i="18"/>
  <c r="BQ71" i="18"/>
  <c r="BT78" i="18"/>
  <c r="BQ78" i="18"/>
  <c r="BT256" i="18"/>
  <c r="BQ256" i="18"/>
  <c r="BT270" i="18"/>
  <c r="BQ270" i="18"/>
  <c r="BT234" i="18"/>
  <c r="BQ234" i="18"/>
  <c r="BT291" i="18"/>
  <c r="BQ291" i="18"/>
  <c r="BT277" i="18"/>
  <c r="BQ277" i="18"/>
  <c r="CA35" i="18"/>
  <c r="BU35" i="18"/>
  <c r="CB177" i="18"/>
  <c r="BV177" i="18"/>
  <c r="BN256" i="18"/>
  <c r="BZ256" i="18"/>
  <c r="BN234" i="18"/>
  <c r="BZ234" i="18"/>
  <c r="BN277" i="18"/>
  <c r="BZ277" i="18"/>
  <c r="BN78" i="18"/>
  <c r="BZ78" i="18"/>
  <c r="BN270" i="18"/>
  <c r="BZ270" i="18"/>
  <c r="BN291" i="18"/>
  <c r="BZ291" i="18"/>
  <c r="BN71" i="18"/>
  <c r="BZ71" i="18"/>
  <c r="BX35" i="18"/>
  <c r="BO35" i="18"/>
  <c r="BY177" i="18"/>
  <c r="BP177" i="18"/>
  <c r="BB234" i="18"/>
  <c r="BW234" i="18"/>
  <c r="BB291" i="18"/>
  <c r="BW291" i="18"/>
  <c r="BB277" i="18"/>
  <c r="BW277" i="18"/>
  <c r="BB71" i="18"/>
  <c r="BW71" i="18"/>
  <c r="BB78" i="18"/>
  <c r="BW78" i="18"/>
  <c r="BB256" i="18"/>
  <c r="BW256" i="18"/>
  <c r="BB270" i="18"/>
  <c r="BW270" i="18"/>
  <c r="AL177" i="18"/>
  <c r="BD177" i="18"/>
  <c r="AK35" i="18"/>
  <c r="BC35" i="18"/>
  <c r="AA234" i="18"/>
  <c r="AJ234" i="18"/>
  <c r="AA291" i="18"/>
  <c r="AJ291" i="18"/>
  <c r="AA277" i="18"/>
  <c r="AJ277" i="18"/>
  <c r="AA270" i="18"/>
  <c r="AJ270" i="18"/>
  <c r="AA71" i="18"/>
  <c r="AJ71" i="18"/>
  <c r="AA78" i="18"/>
  <c r="AJ78" i="18"/>
  <c r="AA256" i="18"/>
  <c r="AJ256" i="18"/>
  <c r="Z177" i="18"/>
  <c r="AC177" i="18"/>
  <c r="Y35" i="18"/>
  <c r="AB35" i="18"/>
  <c r="BH234" i="18"/>
  <c r="X234" i="18"/>
  <c r="BH291" i="18"/>
  <c r="X291" i="18"/>
  <c r="BH71" i="18"/>
  <c r="X71" i="18"/>
  <c r="BH78" i="18"/>
  <c r="X78" i="18"/>
  <c r="BH256" i="18"/>
  <c r="X256" i="18"/>
  <c r="BH277" i="18"/>
  <c r="X277" i="18"/>
  <c r="BH270" i="18"/>
  <c r="X270" i="18"/>
  <c r="CT27" i="18"/>
  <c r="CT25" i="18" s="1"/>
  <c r="BI35" i="18"/>
  <c r="DA40" i="18"/>
  <c r="DA41" i="18"/>
  <c r="BJ177" i="18"/>
  <c r="DA181" i="18"/>
  <c r="BK177" i="18" s="1"/>
  <c r="CT12" i="18"/>
  <c r="BS35" i="18" l="1"/>
  <c r="BM35" i="18"/>
  <c r="BT177" i="18"/>
  <c r="BQ177" i="18"/>
  <c r="CB35" i="18"/>
  <c r="BV35" i="18"/>
  <c r="BN177" i="18"/>
  <c r="BZ177" i="18"/>
  <c r="BY35" i="18"/>
  <c r="BP35" i="18"/>
  <c r="BB177" i="18"/>
  <c r="BW177" i="18"/>
  <c r="AL35" i="18"/>
  <c r="BD35" i="18"/>
  <c r="CT13" i="18"/>
  <c r="AA177" i="18"/>
  <c r="AJ177" i="18"/>
  <c r="Z35" i="18"/>
  <c r="AC35" i="18"/>
  <c r="BH177" i="18"/>
  <c r="X177" i="18"/>
  <c r="BJ35" i="18"/>
  <c r="DA39" i="18"/>
  <c r="BK35" i="18" s="1"/>
  <c r="CU24" i="18"/>
  <c r="BT35" i="18" l="1"/>
  <c r="BQ35" i="18"/>
  <c r="BN35" i="18"/>
  <c r="BZ35" i="18"/>
  <c r="BB35" i="18"/>
  <c r="BW35" i="18"/>
  <c r="AA35" i="18"/>
  <c r="AJ35" i="18"/>
  <c r="BH35" i="18"/>
  <c r="X35" i="18"/>
  <c r="CU26" i="18"/>
  <c r="CU27" i="18"/>
  <c r="CU13" i="18" s="1"/>
  <c r="CU25" i="18" l="1"/>
  <c r="CU12" i="18"/>
  <c r="CV24" i="18" l="1"/>
  <c r="AN21" i="18" s="1"/>
  <c r="AN18" i="18" s="1"/>
  <c r="CV26" i="18" l="1"/>
  <c r="AO21" i="18" s="1"/>
  <c r="AO18" i="18" s="1"/>
  <c r="S17" i="19" s="1"/>
  <c r="CV27" i="18"/>
  <c r="CV13" i="18" s="1"/>
  <c r="CV25" i="18" l="1"/>
  <c r="CV12" i="18"/>
  <c r="AM21" i="18" l="1"/>
  <c r="AM18" i="18" s="1"/>
  <c r="CW24" i="18"/>
  <c r="S14" i="19" l="1"/>
  <c r="AQ21" i="18"/>
  <c r="AQ18" i="18" s="1"/>
  <c r="CW27" i="18"/>
  <c r="CW26" i="18"/>
  <c r="AR21" i="18" l="1"/>
  <c r="AR18" i="18" s="1"/>
  <c r="U17" i="19" s="1"/>
  <c r="CW13" i="18"/>
  <c r="CW25" i="18"/>
  <c r="CW12" i="18"/>
  <c r="AP21" i="18" l="1"/>
  <c r="AP18" i="18" s="1"/>
  <c r="CX24" i="18"/>
  <c r="U14" i="19" l="1"/>
  <c r="U19" i="19" s="1"/>
  <c r="AT21" i="18"/>
  <c r="AT18" i="18" s="1"/>
  <c r="CX27" i="18"/>
  <c r="CX13" i="18" s="1"/>
  <c r="CX26" i="18"/>
  <c r="U33" i="19" l="1"/>
  <c r="U29" i="19"/>
  <c r="AU21" i="18"/>
  <c r="AU18" i="18" s="1"/>
  <c r="CX25" i="18"/>
  <c r="CX12" i="18"/>
  <c r="W17" i="19" l="1"/>
  <c r="AS21" i="18"/>
  <c r="AS18" i="18" s="1"/>
  <c r="CY24" i="18"/>
  <c r="W14" i="19" l="1"/>
  <c r="W19" i="19" s="1"/>
  <c r="AE21" i="18"/>
  <c r="AE18" i="18" s="1"/>
  <c r="AW21" i="18"/>
  <c r="AW18" i="18" s="1"/>
  <c r="CY27" i="18"/>
  <c r="CY26" i="18"/>
  <c r="W33" i="19" l="1"/>
  <c r="W29" i="19"/>
  <c r="AX21" i="18"/>
  <c r="AX18" i="18" s="1"/>
  <c r="Y17" i="19" s="1"/>
  <c r="AF21" i="18"/>
  <c r="AF18" i="18" s="1"/>
  <c r="CY12" i="18"/>
  <c r="CY25" i="18"/>
  <c r="CY13" i="18"/>
  <c r="J17" i="19" l="1"/>
  <c r="AV21" i="18"/>
  <c r="AV18" i="18" s="1"/>
  <c r="Q15" i="19"/>
  <c r="AD21" i="18"/>
  <c r="AD18" i="18" s="1"/>
  <c r="CZ24" i="18"/>
  <c r="Y14" i="19" l="1"/>
  <c r="Y19" i="19" s="1"/>
  <c r="Y29" i="19" s="1"/>
  <c r="J14" i="19"/>
  <c r="AZ21" i="18"/>
  <c r="AZ18" i="18" s="1"/>
  <c r="V21" i="18"/>
  <c r="V18" i="18" s="1"/>
  <c r="D15" i="19" s="1"/>
  <c r="AH21" i="18"/>
  <c r="BF21" i="18"/>
  <c r="BF18" i="18" s="1"/>
  <c r="CZ27" i="18"/>
  <c r="CZ13" i="18" s="1"/>
  <c r="CZ26" i="18"/>
  <c r="Y33" i="19" l="1"/>
  <c r="BA21" i="18"/>
  <c r="BA18" i="18" s="1"/>
  <c r="AA17" i="19" s="1"/>
  <c r="W21" i="18"/>
  <c r="W18" i="18" s="1"/>
  <c r="D17" i="19" s="1"/>
  <c r="AI21" i="18"/>
  <c r="BG21" i="18"/>
  <c r="BG18" i="18" s="1"/>
  <c r="AE17" i="19" s="1"/>
  <c r="CZ25" i="18"/>
  <c r="CZ12" i="18"/>
  <c r="AG21" i="18" l="1"/>
  <c r="AY21" i="18"/>
  <c r="AY18" i="18" s="1"/>
  <c r="BE21" i="18"/>
  <c r="BE18" i="18" s="1"/>
  <c r="U21" i="18"/>
  <c r="U18" i="18" s="1"/>
  <c r="DA24" i="18"/>
  <c r="BL21" i="18" s="1"/>
  <c r="BL18" i="18" s="1"/>
  <c r="D14" i="19" l="1"/>
  <c r="D19" i="19" s="1"/>
  <c r="BU21" i="18"/>
  <c r="BU18" i="18" s="1"/>
  <c r="BR21" i="18"/>
  <c r="BR18" i="18" s="1"/>
  <c r="AE14" i="19"/>
  <c r="AA14" i="19"/>
  <c r="AA19" i="19" s="1"/>
  <c r="J86" i="19"/>
  <c r="Y86" i="19" s="1"/>
  <c r="BX21" i="18"/>
  <c r="BX18" i="18" s="1"/>
  <c r="BO21" i="18"/>
  <c r="BO18" i="18" s="1"/>
  <c r="AK21" i="18"/>
  <c r="AK18" i="18" s="1"/>
  <c r="BC21" i="18"/>
  <c r="BC18" i="18" s="1"/>
  <c r="Y21" i="18"/>
  <c r="Y18" i="18" s="1"/>
  <c r="AB21" i="18"/>
  <c r="AB18" i="18" s="1"/>
  <c r="CA21" i="18"/>
  <c r="CA18" i="18" s="1"/>
  <c r="BI21" i="18"/>
  <c r="BI18" i="18" s="1"/>
  <c r="DA26" i="18"/>
  <c r="BM21" i="18" s="1"/>
  <c r="BM18" i="18" s="1"/>
  <c r="AI17" i="19" s="1"/>
  <c r="DA27" i="18"/>
  <c r="D44" i="19" l="1"/>
  <c r="D46" i="19" s="1"/>
  <c r="S44" i="19" s="1"/>
  <c r="D29" i="19"/>
  <c r="D33" i="19"/>
  <c r="D63" i="19"/>
  <c r="D73" i="19" s="1"/>
  <c r="AC73" i="19" s="1"/>
  <c r="BV21" i="18"/>
  <c r="BV18" i="18" s="1"/>
  <c r="AO17" i="19" s="1"/>
  <c r="BS21" i="18"/>
  <c r="BS18" i="18" s="1"/>
  <c r="AM17" i="19" s="1"/>
  <c r="J19" i="19"/>
  <c r="J63" i="19" s="1"/>
  <c r="AA33" i="19"/>
  <c r="AA29" i="19"/>
  <c r="BY21" i="18"/>
  <c r="BY18" i="18" s="1"/>
  <c r="AQ17" i="19" s="1"/>
  <c r="BP21" i="18"/>
  <c r="BP18" i="18" s="1"/>
  <c r="AK17" i="19" s="1"/>
  <c r="AL21" i="18"/>
  <c r="AL18" i="18" s="1"/>
  <c r="Q17" i="19" s="1"/>
  <c r="BD21" i="18"/>
  <c r="BD18" i="18" s="1"/>
  <c r="AC17" i="19" s="1"/>
  <c r="Z21" i="18"/>
  <c r="Z18" i="18" s="1"/>
  <c r="AC21" i="18"/>
  <c r="AC18" i="18" s="1"/>
  <c r="H17" i="19" s="1"/>
  <c r="CB21" i="18"/>
  <c r="CB18" i="18" s="1"/>
  <c r="AS17" i="19" s="1"/>
  <c r="BJ21" i="18"/>
  <c r="BJ18" i="18" s="1"/>
  <c r="AG17" i="19" s="1"/>
  <c r="AI18" i="18"/>
  <c r="L17" i="19" s="1"/>
  <c r="DA13" i="18"/>
  <c r="DA25" i="18"/>
  <c r="BK21" i="18" s="1"/>
  <c r="BK18" i="18" s="1"/>
  <c r="AI14" i="19" s="1"/>
  <c r="DA12" i="18"/>
  <c r="S46" i="19" l="1"/>
  <c r="S42" i="19"/>
  <c r="AC63" i="19"/>
  <c r="D78" i="19"/>
  <c r="D107" i="19" s="1"/>
  <c r="D71" i="19"/>
  <c r="AC71" i="19" s="1"/>
  <c r="D65" i="19"/>
  <c r="AC65" i="19" s="1"/>
  <c r="D69" i="19"/>
  <c r="D67" i="19"/>
  <c r="D82" i="19" s="1"/>
  <c r="D111" i="19" s="1"/>
  <c r="BT21" i="18"/>
  <c r="BT18" i="18" s="1"/>
  <c r="AO14" i="19" s="1"/>
  <c r="AO19" i="19" s="1"/>
  <c r="BQ21" i="18"/>
  <c r="BQ18" i="18" s="1"/>
  <c r="AM14" i="19" s="1"/>
  <c r="AM19" i="19" s="1"/>
  <c r="J29" i="19"/>
  <c r="J33" i="19"/>
  <c r="Y46" i="19" s="1"/>
  <c r="J44" i="19"/>
  <c r="J46" i="19" s="1"/>
  <c r="Y44" i="19" s="1"/>
  <c r="S19" i="19"/>
  <c r="J65" i="19"/>
  <c r="J73" i="19"/>
  <c r="AI73" i="19" s="1"/>
  <c r="J71" i="19"/>
  <c r="AI71" i="19" s="1"/>
  <c r="J78" i="19"/>
  <c r="J107" i="19" s="1"/>
  <c r="J67" i="19"/>
  <c r="AI63" i="19"/>
  <c r="J69" i="19"/>
  <c r="F17" i="19"/>
  <c r="D86" i="19"/>
  <c r="S86" i="19" s="1"/>
  <c r="BW21" i="18"/>
  <c r="BW18" i="18" s="1"/>
  <c r="AQ14" i="19" s="1"/>
  <c r="AQ19" i="19" s="1"/>
  <c r="AQ33" i="19" s="1"/>
  <c r="BN21" i="18"/>
  <c r="BN18" i="18" s="1"/>
  <c r="AK14" i="19" s="1"/>
  <c r="AJ21" i="18"/>
  <c r="AJ18" i="18" s="1"/>
  <c r="Q14" i="19" s="1"/>
  <c r="BB21" i="18"/>
  <c r="BB18" i="18" s="1"/>
  <c r="AE19" i="19" s="1"/>
  <c r="X21" i="18"/>
  <c r="AA21" i="18"/>
  <c r="AA18" i="18" s="1"/>
  <c r="H14" i="19" s="1"/>
  <c r="BZ21" i="18"/>
  <c r="BZ18" i="18" s="1"/>
  <c r="AS14" i="19" s="1"/>
  <c r="AS19" i="19" s="1"/>
  <c r="AS29" i="19" s="1"/>
  <c r="BH21" i="18"/>
  <c r="BH18" i="18" s="1"/>
  <c r="AI19" i="19" s="1"/>
  <c r="AH18" i="18"/>
  <c r="AG18" i="18"/>
  <c r="L14" i="19" s="1"/>
  <c r="AI69" i="19" l="1"/>
  <c r="J84" i="19"/>
  <c r="Y84" i="19" s="1"/>
  <c r="AC69" i="19"/>
  <c r="D84" i="19"/>
  <c r="S84" i="19" s="1"/>
  <c r="Y78" i="19"/>
  <c r="S82" i="19"/>
  <c r="S78" i="19"/>
  <c r="D80" i="19"/>
  <c r="D109" i="19" s="1"/>
  <c r="AC67" i="19"/>
  <c r="AM29" i="19"/>
  <c r="AM33" i="19"/>
  <c r="AE29" i="19"/>
  <c r="AE33" i="19"/>
  <c r="AI29" i="19"/>
  <c r="AI33" i="19"/>
  <c r="Y42" i="19"/>
  <c r="AO29" i="19"/>
  <c r="AO33" i="19"/>
  <c r="AK19" i="19"/>
  <c r="AK29" i="19" s="1"/>
  <c r="AG14" i="19"/>
  <c r="AG19" i="19" s="1"/>
  <c r="AC14" i="19"/>
  <c r="AC19" i="19" s="1"/>
  <c r="Q19" i="19"/>
  <c r="Q33" i="19" s="1"/>
  <c r="J82" i="19"/>
  <c r="J111" i="19" s="1"/>
  <c r="AI67" i="19"/>
  <c r="AI65" i="19"/>
  <c r="J80" i="19"/>
  <c r="J109" i="19" s="1"/>
  <c r="X18" i="18"/>
  <c r="F14" i="19" s="1"/>
  <c r="H19" i="19"/>
  <c r="AQ29" i="19"/>
  <c r="AS33" i="19"/>
  <c r="L19" i="19"/>
  <c r="AC74" i="19" l="1"/>
  <c r="Y82" i="19"/>
  <c r="Y80" i="19"/>
  <c r="S80" i="19"/>
  <c r="S89" i="19" s="1"/>
  <c r="AK33" i="19"/>
  <c r="AG33" i="19"/>
  <c r="AG29" i="19"/>
  <c r="AC29" i="19"/>
  <c r="AC33" i="19"/>
  <c r="AI74" i="19"/>
  <c r="F19" i="19"/>
  <c r="H44" i="19"/>
  <c r="W42" i="19" s="1"/>
  <c r="H63" i="19"/>
  <c r="H78" i="19" s="1"/>
  <c r="H107" i="19" s="1"/>
  <c r="H29" i="19"/>
  <c r="H33" i="19"/>
  <c r="W46" i="19" s="1"/>
  <c r="L63" i="19"/>
  <c r="AK63" i="19" s="1"/>
  <c r="S29" i="19"/>
  <c r="S33" i="19"/>
  <c r="Q29" i="19"/>
  <c r="Y89" i="19" l="1"/>
  <c r="W78" i="19"/>
  <c r="F63" i="19"/>
  <c r="F33" i="19"/>
  <c r="F29" i="19"/>
  <c r="F44" i="19"/>
  <c r="F46" i="19" s="1"/>
  <c r="U44" i="19" s="1"/>
  <c r="F86" i="19"/>
  <c r="U86" i="19" s="1"/>
  <c r="H69" i="19"/>
  <c r="H46" i="19"/>
  <c r="W44" i="19" s="1"/>
  <c r="AG63" i="19"/>
  <c r="H71" i="19"/>
  <c r="H65" i="19"/>
  <c r="H80" i="19" s="1"/>
  <c r="H109" i="19" s="1"/>
  <c r="H73" i="19"/>
  <c r="AG73" i="19" s="1"/>
  <c r="H67" i="19"/>
  <c r="AG67" i="19" s="1"/>
  <c r="L65" i="19"/>
  <c r="AK65" i="19" s="1"/>
  <c r="L29" i="19"/>
  <c r="L44" i="19"/>
  <c r="L33" i="19"/>
  <c r="AA46" i="19" s="1"/>
  <c r="L78" i="19"/>
  <c r="L107" i="19" s="1"/>
  <c r="L71" i="19"/>
  <c r="L73" i="19"/>
  <c r="AK73" i="19" s="1"/>
  <c r="L69" i="19"/>
  <c r="L67" i="19"/>
  <c r="AK67" i="19" s="1"/>
  <c r="AG69" i="19" l="1"/>
  <c r="H84" i="19"/>
  <c r="W84" i="19" s="1"/>
  <c r="D35" i="19"/>
  <c r="D40" i="29" s="1"/>
  <c r="W80" i="19"/>
  <c r="AA78" i="19"/>
  <c r="U46" i="19"/>
  <c r="E17" i="29"/>
  <c r="U42" i="19"/>
  <c r="F65" i="19"/>
  <c r="F69" i="19"/>
  <c r="F71" i="19"/>
  <c r="AE71" i="19" s="1"/>
  <c r="AE63" i="19"/>
  <c r="F67" i="19"/>
  <c r="F78" i="19"/>
  <c r="F107" i="19" s="1"/>
  <c r="F73" i="19"/>
  <c r="AE73" i="19" s="1"/>
  <c r="AG71" i="19"/>
  <c r="H86" i="19"/>
  <c r="W86" i="19" s="1"/>
  <c r="AG65" i="19"/>
  <c r="H82" i="19"/>
  <c r="H111" i="19" s="1"/>
  <c r="AA42" i="19"/>
  <c r="I26" i="29"/>
  <c r="AK69" i="19"/>
  <c r="L84" i="19"/>
  <c r="AA84" i="19" s="1"/>
  <c r="AK71" i="19"/>
  <c r="L86" i="19"/>
  <c r="AA86" i="19" s="1"/>
  <c r="L80" i="19"/>
  <c r="L109" i="19" s="1"/>
  <c r="L82" i="19"/>
  <c r="L111" i="19" s="1"/>
  <c r="L46" i="19"/>
  <c r="AE69" i="19" l="1"/>
  <c r="F84" i="19"/>
  <c r="U84" i="19" s="1"/>
  <c r="W82" i="19"/>
  <c r="W89" i="19" s="1"/>
  <c r="AA82" i="19"/>
  <c r="AA80" i="19"/>
  <c r="U78" i="19"/>
  <c r="E40" i="29"/>
  <c r="D39" i="29"/>
  <c r="E39" i="29" s="1"/>
  <c r="D38" i="29"/>
  <c r="E38" i="29" s="1"/>
  <c r="F82" i="19"/>
  <c r="F111" i="19" s="1"/>
  <c r="AE67" i="19"/>
  <c r="F80" i="19"/>
  <c r="F109" i="19" s="1"/>
  <c r="AE65" i="19"/>
  <c r="AM49" i="4"/>
  <c r="F12" i="4"/>
  <c r="AG74" i="19"/>
  <c r="I25" i="29"/>
  <c r="AA44" i="19"/>
  <c r="I27" i="29"/>
  <c r="AK74" i="19"/>
  <c r="AA89" i="19" l="1"/>
  <c r="U82" i="19"/>
  <c r="U80" i="19"/>
  <c r="AE74" i="19"/>
  <c r="U89" i="1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tc={55629F66-76F3-4EEF-BD6D-C010F1639547}</author>
  </authors>
  <commentList>
    <comment ref="C37" authorId="0" shapeId="0" xr:uid="{55629F66-76F3-4EEF-BD6D-C010F1639547}">
      <text>
        <t>[Threaded comment]
Your version of Excel allows you to read this threaded comment; however, any edits to it will get removed if the file is opened in a newer version of Excel. Learn more: https://go.microsoft.com/fwlink/?linkid=870924
Comment:
    These figures should come from Ability
 to Pay analyses collecting how much these groups spend on energy needs before the arrival of the mini-grid</t>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Joanis Holzigel</author>
  </authors>
  <commentList>
    <comment ref="D5" authorId="0" shapeId="0" xr:uid="{8E70096E-4F51-4634-8FCB-F1DB196172D0}">
      <text>
        <r>
          <rPr>
            <sz val="9"/>
            <color indexed="81"/>
            <rFont val="Tahoma"/>
            <family val="2"/>
          </rPr>
          <t>Enter the Useful Lifetime of the asset categories, which will be equal to the duration of depreciation for that category. Also enter the type of unit for asset categories which are not pre-defined. Note that if you forget to enter the useful lifetime, it will be assumed to be twenty years.
The useful lifetime should be linked to the financing time of the assets, considering that the WACC is considered for the duration of depreciation</t>
        </r>
      </text>
    </comment>
    <comment ref="B44" authorId="0" shapeId="0" xr:uid="{CD32E06F-9E38-4B1E-A07F-AB9F19C1C161}">
      <text>
        <r>
          <rPr>
            <sz val="9"/>
            <color indexed="81"/>
            <rFont val="Tahoma"/>
            <family val="2"/>
          </rPr>
          <t>Define the types of customer connection 
For example, this could be "single phase" and "three phase", or "residential", "commercial" etc.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Joanis Holzigel</author>
  </authors>
  <commentList>
    <comment ref="D4" authorId="0" shapeId="0" xr:uid="{00000000-0006-0000-0100-000001000000}">
      <text>
        <r>
          <rPr>
            <sz val="9"/>
            <color indexed="81"/>
            <rFont val="Tahoma"/>
            <family val="2"/>
          </rPr>
          <t>Select the current financial year; in the case of projections for the first year insert “Y1”</t>
        </r>
      </text>
    </comment>
    <comment ref="D6" authorId="0" shapeId="0" xr:uid="{00000000-0006-0000-0100-000002000000}">
      <text>
        <r>
          <rPr>
            <sz val="9"/>
            <color indexed="81"/>
            <rFont val="Tahoma"/>
            <family val="2"/>
          </rPr>
          <t>Enter the end date of the period</t>
        </r>
      </text>
    </comment>
    <comment ref="D8" authorId="0" shapeId="0" xr:uid="{00000000-0006-0000-0100-000003000000}">
      <text>
        <r>
          <rPr>
            <sz val="9"/>
            <color indexed="81"/>
            <rFont val="Tahoma"/>
            <family val="2"/>
          </rPr>
          <t xml:space="preserve">Enter the annual inflation rate (in %)
</t>
        </r>
      </text>
    </comment>
    <comment ref="D24" authorId="0" shapeId="0" xr:uid="{00000000-0006-0000-0100-000004000000}">
      <text>
        <r>
          <rPr>
            <sz val="9"/>
            <color indexed="81"/>
            <rFont val="Tahoma"/>
            <family val="2"/>
          </rPr>
          <t xml:space="preserve">Enter the equity share of the total investment deployed in the project; Please note that the grant, equity and debt share combined make up the total investment. </t>
        </r>
      </text>
    </comment>
    <comment ref="D28" authorId="0" shapeId="0" xr:uid="{00000000-0006-0000-0100-000005000000}">
      <text>
        <r>
          <rPr>
            <sz val="9"/>
            <color indexed="81"/>
            <rFont val="Tahoma"/>
            <family val="2"/>
          </rPr>
          <t xml:space="preserve">Enter the expected equity IRR of the project (in %).
</t>
        </r>
      </text>
    </comment>
    <comment ref="D30" authorId="0" shapeId="0" xr:uid="{00000000-0006-0000-0100-000006000000}">
      <text>
        <r>
          <rPr>
            <sz val="9"/>
            <color indexed="81"/>
            <rFont val="Tahoma"/>
            <family val="2"/>
          </rPr>
          <t xml:space="preserve">Enter the expected Debt interest rate (in %).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Diego Perez Lopez</author>
  </authors>
  <commentList>
    <comment ref="D4" authorId="0" shapeId="0" xr:uid="{00000000-0006-0000-0200-000001000000}">
      <text>
        <r>
          <rPr>
            <b/>
            <sz val="9"/>
            <color indexed="81"/>
            <rFont val="Tahoma"/>
            <family val="2"/>
          </rPr>
          <t>Diego Perez Lopez:</t>
        </r>
        <r>
          <rPr>
            <sz val="9"/>
            <color indexed="81"/>
            <rFont val="Tahoma"/>
            <family val="2"/>
          </rPr>
          <t xml:space="preserve">
Up to a maximum of 100</t>
        </r>
      </text>
    </comment>
    <comment ref="D11" authorId="0" shapeId="0" xr:uid="{00000000-0006-0000-0200-000003000000}">
      <text>
        <r>
          <rPr>
            <b/>
            <sz val="9"/>
            <color indexed="81"/>
            <rFont val="Tahoma"/>
            <family val="2"/>
          </rPr>
          <t>Diego Perez Lopez:</t>
        </r>
        <r>
          <rPr>
            <sz val="9"/>
            <color indexed="81"/>
            <rFont val="Tahoma"/>
            <family val="2"/>
          </rPr>
          <t xml:space="preserve">
Enter the Number of customers per Customer Group for each village.
·   Each “full year customer” (customers that are connected for the entire year) is counted as 1. 
·   If customers are connected only for a part of the year, take the corresponding fraction (e.g. half a year = 0.5; 1 month = 0.088)
·   For the application for the first year, please justify the number of customers by making monthly projections for customer connections, and calculate the average per year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Joanis Holzigel</author>
  </authors>
  <commentList>
    <comment ref="G11" authorId="0" shapeId="0" xr:uid="{00000000-0006-0000-0300-000001000000}">
      <text>
        <r>
          <rPr>
            <sz val="9"/>
            <color indexed="81"/>
            <rFont val="Tahoma"/>
            <family val="2"/>
          </rPr>
          <t xml:space="preserve">Enter the average daily consumption per customer group, separated into day time and night time demand
</t>
        </r>
      </text>
    </comment>
    <comment ref="E33" authorId="0" shapeId="0" xr:uid="{00000000-0006-0000-0300-000002000000}">
      <text>
        <r>
          <rPr>
            <sz val="9"/>
            <color indexed="81"/>
            <rFont val="Tahoma"/>
            <family val="2"/>
          </rPr>
          <t>Insert the number of additional customers for that year per customer group</t>
        </r>
      </text>
    </comment>
    <comment ref="E51" authorId="0" shapeId="0" xr:uid="{00000000-0006-0000-0300-000003000000}">
      <text>
        <r>
          <rPr>
            <sz val="9"/>
            <color indexed="81"/>
            <rFont val="Tahoma"/>
            <family val="2"/>
          </rPr>
          <t>Insert the percentage growth you would expect an average customer of that customer group to experience in the given year
Please note that this concerns an average customer and not the entire customer group</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Joanis Holzigel</author>
  </authors>
  <commentList>
    <comment ref="C7" authorId="0" shapeId="0" xr:uid="{00000000-0006-0000-0500-000001000000}">
      <text>
        <r>
          <rPr>
            <sz val="9"/>
            <color indexed="81"/>
            <rFont val="Tahoma"/>
            <family val="2"/>
          </rPr>
          <t>Enter the amount of electricity purchased from the DisCo</t>
        </r>
      </text>
    </comment>
    <comment ref="C9" authorId="0" shapeId="0" xr:uid="{00000000-0006-0000-0500-000002000000}">
      <text>
        <r>
          <rPr>
            <sz val="9"/>
            <color indexed="81"/>
            <rFont val="Tahoma"/>
            <family val="2"/>
          </rPr>
          <t>Enter the electricity price agreed with the DisCo for purchasing power from the DisCo</t>
        </r>
      </text>
    </comment>
    <comment ref="C11" authorId="0" shapeId="0" xr:uid="{00000000-0006-0000-0500-000003000000}">
      <text>
        <r>
          <rPr>
            <sz val="9"/>
            <color indexed="81"/>
            <rFont val="Tahoma"/>
            <family val="2"/>
          </rPr>
          <t>Enter the flat usage fee payable to the DisCo</t>
        </r>
      </text>
    </comment>
    <comment ref="C13" authorId="0" shapeId="0" xr:uid="{00000000-0006-0000-0500-000004000000}">
      <text>
        <r>
          <rPr>
            <sz val="9"/>
            <color indexed="81"/>
            <rFont val="Tahoma"/>
            <family val="2"/>
          </rPr>
          <t xml:space="preserve">Enter the usage fee based on demand payable to the DisCo
</t>
        </r>
      </text>
    </comment>
    <comment ref="C17" authorId="0" shapeId="0" xr:uid="{00000000-0006-0000-0500-000005000000}">
      <text>
        <r>
          <rPr>
            <sz val="9"/>
            <color indexed="81"/>
            <rFont val="Tahoma"/>
            <family val="2"/>
          </rPr>
          <t>Enter the amount of electricity sold to the DisCo</t>
        </r>
      </text>
    </comment>
    <comment ref="C19" authorId="0" shapeId="0" xr:uid="{00000000-0006-0000-0500-000006000000}">
      <text>
        <r>
          <rPr>
            <sz val="9"/>
            <color indexed="81"/>
            <rFont val="Tahoma"/>
            <family val="2"/>
          </rPr>
          <t>Enter the electricity price agreed with the DisCo for selling power to the DisCo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Joanis Holzigel</author>
  </authors>
  <commentList>
    <comment ref="C21" authorId="0" shapeId="0" xr:uid="{00000000-0006-0000-0400-000001000000}">
      <text>
        <r>
          <rPr>
            <sz val="9"/>
            <color indexed="81"/>
            <rFont val="Tahoma"/>
            <family val="2"/>
          </rPr>
          <t>Enter projected O&amp;M costs that are changing year-on-year by entering the name of the account, unit measurement, number of units and unit price</t>
        </r>
      </text>
    </comment>
    <comment ref="C54" authorId="0" shapeId="0" xr:uid="{00000000-0006-0000-0400-000002000000}">
      <text>
        <r>
          <rPr>
            <sz val="9"/>
            <color indexed="81"/>
            <rFont val="Tahoma"/>
            <family val="2"/>
          </rPr>
          <t>Enter projected O&amp;M costs that are constant year-on-year by entering the name of the account, unit measurement, number of units and unit price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Joanis Holzigel</author>
  </authors>
  <commentList>
    <comment ref="C21" authorId="0" shapeId="0" xr:uid="{00000000-0006-0000-0700-000002000000}">
      <text>
        <r>
          <rPr>
            <sz val="9"/>
            <color indexed="81"/>
            <rFont val="Tahoma"/>
            <family val="2"/>
          </rPr>
          <t>Select the asset category from the Drop-Down menu
Note that different types of assets are listed one after the other, starting with customer connections, generation assets, project development costs, distribution assets, customer connections and finally companywide costs
For companywide costs please note that these costs should be distributed among your projects, i.e. One car should not be fully accounted for in each of your projects, but the cost distributed among the projects</t>
        </r>
      </text>
    </comment>
    <comment ref="D21" authorId="0" shapeId="0" xr:uid="{00000000-0006-0000-0700-000003000000}">
      <text>
        <r>
          <rPr>
            <sz val="9"/>
            <color indexed="81"/>
            <rFont val="Tahoma"/>
            <family val="2"/>
          </rPr>
          <t>Enter the name of the asset</t>
        </r>
      </text>
    </comment>
    <comment ref="E21" authorId="0" shapeId="0" xr:uid="{00000000-0006-0000-0700-000004000000}">
      <text>
        <r>
          <rPr>
            <sz val="9"/>
            <color indexed="81"/>
            <rFont val="Tahoma"/>
            <family val="2"/>
          </rPr>
          <t>Enter the number of units</t>
        </r>
      </text>
    </comment>
    <comment ref="G21" authorId="0" shapeId="0" xr:uid="{00000000-0006-0000-0700-000005000000}">
      <text>
        <r>
          <rPr>
            <sz val="9"/>
            <color indexed="81"/>
            <rFont val="Tahoma"/>
            <family val="2"/>
          </rPr>
          <t>Enter the unit price in SLL (use the exchange rate of the date of payment) including capitalized shipping, customs, transport, installation cost (if not covered in the O&amp;M), etc.; excluding VAT</t>
        </r>
      </text>
    </comment>
    <comment ref="H21" authorId="0" shapeId="0" xr:uid="{00000000-0006-0000-0700-000006000000}">
      <text>
        <r>
          <rPr>
            <sz val="9"/>
            <color indexed="81"/>
            <rFont val="Tahoma"/>
            <family val="2"/>
          </rPr>
          <t>For the connection costs only, enter the connection cost charged to customers for connecting to the service (in SLL)
Note that only the price of the connection minus the cost charged will be considered in the calculation.</t>
        </r>
      </text>
    </comment>
    <comment ref="J21" authorId="0" shapeId="0" xr:uid="{00000000-0006-0000-0700-000007000000}">
      <text>
        <r>
          <rPr>
            <sz val="9"/>
            <color indexed="81"/>
            <rFont val="Tahoma"/>
            <family val="2"/>
          </rPr>
          <t>Select the financial year of purchase</t>
        </r>
      </text>
    </comment>
    <comment ref="K21" authorId="0" shapeId="0" xr:uid="{00000000-0006-0000-0700-000008000000}">
      <text>
        <r>
          <rPr>
            <sz val="9"/>
            <color indexed="81"/>
            <rFont val="Tahoma"/>
            <family val="2"/>
          </rPr>
          <t>Select the CAPEX Grant used for this asset
Note that the entire CAPEX Grant which has been entered under "1" on this sheet should be used up/distributed among assets. In case it is not fully used up, an error will flag up in cells F12-F14</t>
        </r>
      </text>
    </comment>
    <comment ref="K28" authorId="0" shapeId="0" xr:uid="{AEE35C7F-F309-49E4-B702-4485E86B025C}">
      <text>
        <r>
          <rPr>
            <sz val="9"/>
            <color indexed="81"/>
            <rFont val="Tahoma"/>
            <family val="2"/>
          </rPr>
          <t>Select the CAPEX Grant used for this asset
Note that the entire CAPEX Grant which has been entered under "1" on this sheet should be used up/distributed among assets. In case it is not fully used up, an error will flag up in cells F12-F14</t>
        </r>
      </text>
    </comment>
    <comment ref="K35" authorId="0" shapeId="0" xr:uid="{7A462BAB-84B3-4C04-9CF7-251EC2F9EB81}">
      <text>
        <r>
          <rPr>
            <sz val="9"/>
            <color indexed="81"/>
            <rFont val="Tahoma"/>
            <family val="2"/>
          </rPr>
          <t>Select the CAPEX Grant used for this asset
Note that the entire CAPEX Grant which has been entered under "1" on this sheet should be used up/distributed among assets. In case it is not fully used up, an error will flag up in cells F12-F14</t>
        </r>
      </text>
    </comment>
    <comment ref="K42" authorId="0" shapeId="0" xr:uid="{D3A661E7-D730-4935-901C-3A5EEC1CCE96}">
      <text>
        <r>
          <rPr>
            <sz val="9"/>
            <color indexed="81"/>
            <rFont val="Tahoma"/>
            <family val="2"/>
          </rPr>
          <t>Select the CAPEX Grant used for this asset
Note that the entire CAPEX Grant which has been entered under "1" on this sheet should be used up/distributed among assets. In case it is not fully used up, an error will flag up in cells F12-F14</t>
        </r>
      </text>
    </comment>
    <comment ref="K64" authorId="0" shapeId="0" xr:uid="{74B6CE20-3C2D-43C2-AE5F-AEC53D25872A}">
      <text>
        <r>
          <rPr>
            <sz val="9"/>
            <color indexed="81"/>
            <rFont val="Tahoma"/>
            <family val="2"/>
          </rPr>
          <t>Select the CAPEX Grant used for this asset
Note that the entire CAPEX Grant which has been entered under "1" on this sheet should be used up/distributed among assets. In case it is not fully used up, an error will flag up in cells F12-F14</t>
        </r>
      </text>
    </comment>
    <comment ref="K71" authorId="0" shapeId="0" xr:uid="{B0F88C68-0CFF-48D5-99CD-10B1AF7C6F08}">
      <text>
        <r>
          <rPr>
            <sz val="9"/>
            <color indexed="81"/>
            <rFont val="Tahoma"/>
            <family val="2"/>
          </rPr>
          <t>Select the CAPEX Grant used for this asset
Note that the entire CAPEX Grant which has been entered under "1" on this sheet should be used up/distributed among assets. In case it is not fully used up, an error will flag up in cells F12-F14</t>
        </r>
      </text>
    </comment>
    <comment ref="K78" authorId="0" shapeId="0" xr:uid="{1498A043-D60D-4BDE-B96D-CE69A515FA4B}">
      <text>
        <r>
          <rPr>
            <sz val="9"/>
            <color indexed="81"/>
            <rFont val="Tahoma"/>
            <family val="2"/>
          </rPr>
          <t>Select the CAPEX Grant used for this asset
Note that the entire CAPEX Grant which has been entered under "1" on this sheet should be used up/distributed among assets. In case it is not fully used up, an error will flag up in cells F12-F14</t>
        </r>
      </text>
    </comment>
    <comment ref="K85" authorId="0" shapeId="0" xr:uid="{E2CF9292-6022-48D9-B34B-3BBCE0E00D92}">
      <text>
        <r>
          <rPr>
            <sz val="9"/>
            <color indexed="81"/>
            <rFont val="Tahoma"/>
            <family val="2"/>
          </rPr>
          <t>Select the CAPEX Grant used for this asset
Note that the entire CAPEX Grant which has been entered under "1" on this sheet should be used up/distributed among assets. In case it is not fully used up, an error will flag up in cells F12-F14</t>
        </r>
      </text>
    </comment>
    <comment ref="K92" authorId="0" shapeId="0" xr:uid="{7E96297C-C49B-4F72-B767-7A61EE1D3C80}">
      <text>
        <r>
          <rPr>
            <sz val="9"/>
            <color indexed="81"/>
            <rFont val="Tahoma"/>
            <family val="2"/>
          </rPr>
          <t>Select the CAPEX Grant used for this asset
Note that the entire CAPEX Grant which has been entered under "1" on this sheet should be used up/distributed among assets. In case it is not fully used up, an error will flag up in cells F12-F14</t>
        </r>
      </text>
    </comment>
    <comment ref="K99" authorId="0" shapeId="0" xr:uid="{41A113D2-1B1D-476A-8FED-0CF01C19858D}">
      <text>
        <r>
          <rPr>
            <sz val="9"/>
            <color indexed="81"/>
            <rFont val="Tahoma"/>
            <family val="2"/>
          </rPr>
          <t>Select the CAPEX Grant used for this asset
Note that the entire CAPEX Grant which has been entered under "1" on this sheet should be used up/distributed among assets. In case it is not fully used up, an error will flag up in cells F12-F14</t>
        </r>
      </text>
    </comment>
    <comment ref="K106" authorId="0" shapeId="0" xr:uid="{B603C0F6-A2F1-4AA2-8CDF-3FE8BEE2FFCF}">
      <text>
        <r>
          <rPr>
            <sz val="9"/>
            <color indexed="81"/>
            <rFont val="Tahoma"/>
            <family val="2"/>
          </rPr>
          <t>Select the CAPEX Grant used for this asset
Note that the entire CAPEX Grant which has been entered under "1" on this sheet should be used up/distributed among assets. In case it is not fully used up, an error will flag up in cells F12-F14</t>
        </r>
      </text>
    </comment>
    <comment ref="K113" authorId="0" shapeId="0" xr:uid="{BDAC6287-412A-4B50-A2B7-0D8B2FFDF741}">
      <text>
        <r>
          <rPr>
            <sz val="9"/>
            <color indexed="81"/>
            <rFont val="Tahoma"/>
            <family val="2"/>
          </rPr>
          <t>Select the CAPEX Grant used for this asset
Note that the entire CAPEX Grant which has been entered under "1" on this sheet should be used up/distributed among assets. In case it is not fully used up, an error will flag up in cells F12-F14</t>
        </r>
      </text>
    </comment>
    <comment ref="K170" authorId="0" shapeId="0" xr:uid="{CA148918-FDAE-49C4-A6E3-B71D4284E1B3}">
      <text>
        <r>
          <rPr>
            <sz val="9"/>
            <color indexed="81"/>
            <rFont val="Tahoma"/>
            <family val="2"/>
          </rPr>
          <t>Select the CAPEX Grant used for this asset
Note that the entire CAPEX Grant which has been entered under "1" on this sheet should be used up/distributed among assets. In case it is not fully used up, an error will flag up in cells F12-F14</t>
        </r>
      </text>
    </comment>
    <comment ref="K177" authorId="0" shapeId="0" xr:uid="{AE61F686-EAAB-44AD-A988-20BE44164D44}">
      <text>
        <r>
          <rPr>
            <sz val="9"/>
            <color indexed="81"/>
            <rFont val="Tahoma"/>
            <family val="2"/>
          </rPr>
          <t>Select the CAPEX Grant used for this asset
Note that the entire CAPEX Grant which has been entered under "1" on this sheet should be used up/distributed among assets. In case it is not fully used up, an error will flag up in cells F12-F14</t>
        </r>
      </text>
    </comment>
    <comment ref="K242" authorId="0" shapeId="0" xr:uid="{26EB8377-37AF-44D3-9B4B-CD8A0A9894B3}">
      <text>
        <r>
          <rPr>
            <sz val="9"/>
            <color indexed="81"/>
            <rFont val="Tahoma"/>
            <family val="2"/>
          </rPr>
          <t>Select the CAPEX Grant used for this asset
Note that the entire CAPEX Grant which has been entered under "1" on this sheet should be used up/distributed among assets. In case it is not fully used up, an error will flag up in cells F12-F14</t>
        </r>
      </text>
    </comment>
    <comment ref="K249" authorId="0" shapeId="0" xr:uid="{DD343D49-3630-46E0-AF07-8313534F8A23}">
      <text>
        <r>
          <rPr>
            <sz val="9"/>
            <color indexed="81"/>
            <rFont val="Tahoma"/>
            <family val="2"/>
          </rPr>
          <t>Select the CAPEX Grant used for this asset
Note that the entire CAPEX Grant which has been entered under "1" on this sheet should be used up/distributed among assets. In case it is not fully used up, an error will flag up in cells F12-F14</t>
        </r>
      </text>
    </comment>
    <comment ref="K256" authorId="0" shapeId="0" xr:uid="{690793E6-BE75-4BFF-850C-1311D1911B8D}">
      <text>
        <r>
          <rPr>
            <sz val="9"/>
            <color indexed="81"/>
            <rFont val="Tahoma"/>
            <family val="2"/>
          </rPr>
          <t>Select the CAPEX Grant used for this asset
Note that the entire CAPEX Grant which has been entered under "1" on this sheet should be used up/distributed among assets. In case it is not fully used up, an error will flag up in cells F12-F14</t>
        </r>
      </text>
    </comment>
    <comment ref="K263" authorId="0" shapeId="0" xr:uid="{2B5993CC-599F-4A43-8D14-363C27954D63}">
      <text>
        <r>
          <rPr>
            <sz val="9"/>
            <color indexed="81"/>
            <rFont val="Tahoma"/>
            <family val="2"/>
          </rPr>
          <t>Select the CAPEX Grant used for this asset
Note that the entire CAPEX Grant which has been entered under "1" on this sheet should be used up/distributed among assets. In case it is not fully used up, an error will flag up in cells F12-F14</t>
        </r>
      </text>
    </comment>
    <comment ref="K270" authorId="0" shapeId="0" xr:uid="{9636A3D5-27E9-4F9A-8AAA-7F221E28B424}">
      <text>
        <r>
          <rPr>
            <sz val="9"/>
            <color indexed="81"/>
            <rFont val="Tahoma"/>
            <family val="2"/>
          </rPr>
          <t>Select the CAPEX Grant used for this asset
Note that the entire CAPEX Grant which has been entered under "1" on this sheet should be used up/distributed among assets. In case it is not fully used up, an error will flag up in cells F12-F14</t>
        </r>
      </text>
    </comment>
    <comment ref="K277" authorId="0" shapeId="0" xr:uid="{9700CE55-DB43-45D6-9CBA-D4C7238AE7AC}">
      <text>
        <r>
          <rPr>
            <sz val="9"/>
            <color indexed="81"/>
            <rFont val="Tahoma"/>
            <family val="2"/>
          </rPr>
          <t>Select the CAPEX Grant used for this asset
Note that the entire CAPEX Grant which has been entered under "1" on this sheet should be used up/distributed among assets. In case it is not fully used up, an error will flag up in cells F12-F14</t>
        </r>
      </text>
    </comment>
    <comment ref="K284" authorId="0" shapeId="0" xr:uid="{584EC224-D776-47BC-B779-31526AB05AD1}">
      <text>
        <r>
          <rPr>
            <sz val="9"/>
            <color indexed="81"/>
            <rFont val="Tahoma"/>
            <family val="2"/>
          </rPr>
          <t>Select the CAPEX Grant used for this asset
Note that the entire CAPEX Grant which has been entered under "1" on this sheet should be used up/distributed among assets. In case it is not fully used up, an error will flag up in cells F12-F14</t>
        </r>
      </text>
    </comment>
    <comment ref="K291" authorId="0" shapeId="0" xr:uid="{2744CD51-5E9F-45B1-9548-DD447752195F}">
      <text>
        <r>
          <rPr>
            <sz val="9"/>
            <color indexed="81"/>
            <rFont val="Tahoma"/>
            <family val="2"/>
          </rPr>
          <t>Select the CAPEX Grant used for this asset
Note that the entire CAPEX Grant which has been entered under "1" on this sheet should be used up/distributed among assets. In case it is not fully used up, an error will flag up in cells F12-F14</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Joanis Holzigel</author>
    <author>tc={7FC4A1FD-B00C-4FE3-8C7A-343DF05144F6}</author>
    <author>tc={74AD20EA-4111-408F-822F-45BDD363F305}</author>
    <author>tc={11CFE2B3-6A79-40A2-8480-57B3C3769AE3}</author>
  </authors>
  <commentList>
    <comment ref="E6" authorId="0" shapeId="0" xr:uid="{00000000-0006-0000-0600-000001000000}">
      <text>
        <r>
          <rPr>
            <sz val="9"/>
            <color indexed="81"/>
            <rFont val="Tahoma"/>
            <family val="2"/>
          </rPr>
          <t>Enter the Useful Lifetime of the asset categories, which will be equal to the duration of depreciation for that category. Also enter the type of unit for asset categories which are not pre-defined. Note that if you forget to enter the useful lifetime, it will be assumed to be twenty years.
The useful lifetime should be linked to the financing time of the assets, considering that the WACC is considered for the duration of depreciation</t>
        </r>
      </text>
    </comment>
    <comment ref="C33" authorId="1" shapeId="0" xr:uid="{7FC4A1FD-B00C-4FE3-8C7A-343DF05144F6}">
      <text>
        <t>[Threaded comment]
Your version of Excel allows you to read this threaded comment; however, any edits to it will get removed if the file is opened in a newer version of Excel. Learn more: https://go.microsoft.com/fwlink/?linkid=870924
Comment:
    Include asset name</t>
      </text>
    </comment>
    <comment ref="D33" authorId="2" shapeId="0" xr:uid="{74AD20EA-4111-408F-822F-45BDD363F305}">
      <text>
        <t>[Threaded comment]
Your version of Excel allows you to read this threaded comment; however, any edits to it will get removed if the file is opened in a newer version of Excel. Learn more: https://go.microsoft.com/fwlink/?linkid=870924
Comment:
    Define unit</t>
      </text>
    </comment>
    <comment ref="E33" authorId="3" shapeId="0" xr:uid="{11CFE2B3-6A79-40A2-8480-57B3C3769AE3}">
      <text>
        <t>[Threaded comment]
Your version of Excel allows you to read this threaded comment; however, any edits to it will get removed if the file is opened in a newer version of Excel. Learn more: https://go.microsoft.com/fwlink/?linkid=870924
Comment:
    Define useful life</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tc={AF76B9BA-7186-4C46-B6ED-6D70712DCC95}</author>
    <author>tc={04FA5716-43E4-4E6C-93E3-18FFA20B0E66}</author>
    <author>Joanis Holzigel</author>
  </authors>
  <commentList>
    <comment ref="C6" authorId="0" shapeId="0" xr:uid="{AF76B9BA-7186-4C46-B6ED-6D70712DCC95}">
      <text>
        <t>[Threaded comment]
Your version of Excel allows you to read this threaded comment; however, any edits to it will get removed if the file is opened in a newer version of Excel. Learn more: https://go.microsoft.com/fwlink/?linkid=870924
Comment:
    To be filled only once the actual figure is available.</t>
      </text>
    </comment>
    <comment ref="C8" authorId="1" shapeId="0" xr:uid="{04FA5716-43E4-4E6C-93E3-18FFA20B0E66}">
      <text>
        <t>[Threaded comment]
Your version of Excel allows you to read this threaded comment; however, any edits to it will get removed if the file is opened in a newer version of Excel. Learn more: https://go.microsoft.com/fwlink/?linkid=870924
Comment:
    To be filled only once the actual figure is available.</t>
      </text>
    </comment>
    <comment ref="D42" authorId="2" shapeId="0" xr:uid="{00000000-0006-0000-0800-000001000000}">
      <text>
        <r>
          <rPr>
            <sz val="9"/>
            <color indexed="81"/>
            <rFont val="Tahoma"/>
            <family val="2"/>
          </rPr>
          <t>In case you would like to calculate a time of use tariff, enter here the weighting between the night and day tariff, i.e. what percentage price of the day tariff the night tariff should have</t>
        </r>
      </text>
    </comment>
    <comment ref="D52" authorId="2" shapeId="0" xr:uid="{00000000-0006-0000-0800-000002000000}">
      <text>
        <r>
          <rPr>
            <sz val="9"/>
            <color indexed="81"/>
            <rFont val="Tahoma"/>
            <family val="2"/>
          </rPr>
          <t>Enter how high tariff groups should be charged vs. the baseline tariff</t>
        </r>
      </text>
    </comment>
  </commentList>
</comments>
</file>

<file path=xl/sharedStrings.xml><?xml version="1.0" encoding="utf-8"?>
<sst xmlns="http://schemas.openxmlformats.org/spreadsheetml/2006/main" count="1682" uniqueCount="520">
  <si>
    <t>Mini-Grid Tariff Tool Guide</t>
  </si>
  <si>
    <t>Cells in this colour are input cells</t>
  </si>
  <si>
    <t>Cells in this colour or darker are output cells</t>
  </si>
  <si>
    <t>Worksheet “Insert_Finance”</t>
  </si>
  <si>
    <t>Number</t>
  </si>
  <si>
    <t>Item</t>
  </si>
  <si>
    <t>Description</t>
  </si>
  <si>
    <t>Cell(s)</t>
  </si>
  <si>
    <t>Input Parameter/ Formatting</t>
  </si>
  <si>
    <t>Financial Year</t>
  </si>
  <si>
    <t>Y1-Y20 (drop-down list)</t>
  </si>
  <si>
    <t>Financial Year (end date)</t>
  </si>
  <si>
    <t>Date format</t>
  </si>
  <si>
    <t>Inflation</t>
  </si>
  <si>
    <t>Percentage</t>
  </si>
  <si>
    <t>Equity Share of Private Investment</t>
  </si>
  <si>
    <t>Expected Equity IRR</t>
  </si>
  <si>
    <t>Expected Debt Interest Rate</t>
  </si>
  <si>
    <t>Customer group Name</t>
  </si>
  <si>
    <t>Text</t>
  </si>
  <si>
    <t>No. of customers</t>
  </si>
  <si>
    <t>Average Consumption</t>
  </si>
  <si>
    <t>kWh/day</t>
  </si>
  <si>
    <t>Additional customers</t>
  </si>
  <si>
    <t>Demand Growth</t>
  </si>
  <si>
    <t>Please note that this concerns an average customer and not the entire customer group</t>
  </si>
  <si>
    <t>Worksheet “Insert_Operational Cost”</t>
  </si>
  <si>
    <t>Changing Operational Costs</t>
  </si>
  <si>
    <t>Constant Operational Costs</t>
  </si>
  <si>
    <t>kWh/year</t>
  </si>
  <si>
    <t>Worksheet “Insert_Asset_Definitions”</t>
  </si>
  <si>
    <t>Useful Lifetime</t>
  </si>
  <si>
    <t>D5-D55</t>
  </si>
  <si>
    <t>Years</t>
  </si>
  <si>
    <t>The useful lifetime should be linked to the financing time of the assets, considering that the WACC is considered for the duration of depreciation</t>
  </si>
  <si>
    <t>Customer Connections</t>
  </si>
  <si>
    <t>B44-B49</t>
  </si>
  <si>
    <t>For example, this could be "single phase" and "three phase", or "residential", "commercial" etc.</t>
  </si>
  <si>
    <t>Worksheet “Insert_Assets”</t>
  </si>
  <si>
    <t>Asset Category</t>
  </si>
  <si>
    <t>Select the asset category from the Drop-Down menu</t>
  </si>
  <si>
    <t>Drop Down List</t>
  </si>
  <si>
    <t>Note that different types of assets are listed one after the other, starting with customer connections, generation assets, project development costs, distribution assets, customer connections and finally companywide costs</t>
  </si>
  <si>
    <t>For companywide costs please note that these costs should be distributed among your projects, i.e. One car should not be fully accounted for in each of your projects, but the cost distributed among the projects</t>
  </si>
  <si>
    <t>Name of Asset</t>
  </si>
  <si>
    <t>Best available identifier</t>
  </si>
  <si>
    <t>Number of units</t>
  </si>
  <si>
    <t>Number of units, based on the units predefined for this asset category</t>
  </si>
  <si>
    <t>Unit Price</t>
  </si>
  <si>
    <t>CAPEX Grant</t>
  </si>
  <si>
    <t>Worksheet “Tariff Calc”</t>
  </si>
  <si>
    <t>Factor for Night Time</t>
  </si>
  <si>
    <t>In case you would like to calculate a time of use tariff, enter here the weighting between the night and day tariff, i.e. what percentage price of the day tariff the night tariff should have</t>
  </si>
  <si>
    <t>C30</t>
  </si>
  <si>
    <t>Cost factor for tariff groups</t>
  </si>
  <si>
    <t>Enter how high tariff groups should be charged vs. the baseline tariff</t>
  </si>
  <si>
    <t xml:space="preserve">Financial year </t>
  </si>
  <si>
    <t>Y1</t>
  </si>
  <si>
    <t>Financial year (end date)</t>
  </si>
  <si>
    <t>Financing and Grant details</t>
  </si>
  <si>
    <t>Grant Share of Total Investment (%)</t>
  </si>
  <si>
    <t>Equity Share of Total Investment (%)</t>
  </si>
  <si>
    <t>Debt Share of Total Investment (%)</t>
  </si>
  <si>
    <t>Debt Interest Rate (%)</t>
  </si>
  <si>
    <t>Return on RAB/WACC (%)</t>
  </si>
  <si>
    <t>Total number of villages</t>
  </si>
  <si>
    <t>Village names</t>
  </si>
  <si>
    <t>Number of connections</t>
  </si>
  <si>
    <t>Customer groups</t>
  </si>
  <si>
    <t>Total</t>
  </si>
  <si>
    <t>Residential</t>
  </si>
  <si>
    <t>Commercial</t>
  </si>
  <si>
    <t>Size of generation assets</t>
  </si>
  <si>
    <t>Generation Assets</t>
  </si>
  <si>
    <t>Details</t>
  </si>
  <si>
    <t>Unit measurement</t>
  </si>
  <si>
    <t>Power House</t>
  </si>
  <si>
    <t>Other</t>
  </si>
  <si>
    <t>Installation of generation system</t>
  </si>
  <si>
    <t>PV incl. Support structure</t>
  </si>
  <si>
    <t>Lead Acid Battery</t>
  </si>
  <si>
    <t>Battery Inverter</t>
  </si>
  <si>
    <t>PV Inverter</t>
  </si>
  <si>
    <t>Earthing, lighting and dist. Box</t>
  </si>
  <si>
    <t>Diesel Generator</t>
  </si>
  <si>
    <t>Size of distribution assets</t>
  </si>
  <si>
    <t>Distribution Assets</t>
  </si>
  <si>
    <t>Concrete Pole 9m</t>
  </si>
  <si>
    <t>Aluminium Wire 50mm</t>
  </si>
  <si>
    <t>Aluminium Wire 100mm</t>
  </si>
  <si>
    <t>Pole Dressing</t>
  </si>
  <si>
    <t>Stay Wire</t>
  </si>
  <si>
    <t>Concrete Foundation</t>
  </si>
  <si>
    <t>Installation</t>
  </si>
  <si>
    <t>Customers</t>
  </si>
  <si>
    <t>Average Daily  Consumption Daytime (kWh/day)</t>
  </si>
  <si>
    <t>Average Daily Consumption Nighttime (kWh/day)</t>
  </si>
  <si>
    <t>Average Total Daily Consumption [kWh/day]</t>
  </si>
  <si>
    <t>Total Energy Consumption Daytime (kWh/year)</t>
  </si>
  <si>
    <t>Total Energy Consumption Nighttime (kWh/year)</t>
  </si>
  <si>
    <t>Total Energy Consumption [kWh/year]</t>
  </si>
  <si>
    <t>Customer group name</t>
  </si>
  <si>
    <t>1;2</t>
  </si>
  <si>
    <t>x</t>
  </si>
  <si>
    <t>=</t>
  </si>
  <si>
    <t>Customer # growth absolute[Y1=25%][Y2=50%], [Y10=max=75%]</t>
  </si>
  <si>
    <t>Customer # growth relative for calc.</t>
  </si>
  <si>
    <t>Additional customers connected in that year</t>
  </si>
  <si>
    <t>Total customers in that year</t>
  </si>
  <si>
    <t>Demand Growth for that year compared to previous year per customer (in %)</t>
  </si>
  <si>
    <t>Total Daytime Energy Consumption (kWh/year)</t>
  </si>
  <si>
    <t>Total Nighttime Energy Consumption (kWh/year)</t>
  </si>
  <si>
    <t>Total Energy Consumption (kWh/year)</t>
  </si>
  <si>
    <t>TOTAL Operational Costs</t>
  </si>
  <si>
    <t>Number of Units per year</t>
  </si>
  <si>
    <t>Cost</t>
  </si>
  <si>
    <t>Name of account</t>
  </si>
  <si>
    <t>Yearly cost increase per unit (%)</t>
  </si>
  <si>
    <t>Unit Measurement</t>
  </si>
  <si>
    <t>Diesel</t>
  </si>
  <si>
    <t>kWh</t>
  </si>
  <si>
    <t>Months</t>
  </si>
  <si>
    <t>Unit</t>
  </si>
  <si>
    <t>Local staff salary</t>
  </si>
  <si>
    <t>Office costs</t>
  </si>
  <si>
    <t>DisCos</t>
  </si>
  <si>
    <t>Item re Interconnection with Discos</t>
  </si>
  <si>
    <t>1;2;3</t>
  </si>
  <si>
    <t>Electricity purchased from Disco (in kWh/year)</t>
  </si>
  <si>
    <t>Electricity Price charged by Disco (in USD/kWh)</t>
  </si>
  <si>
    <t>Flat usage fee charge (USD/year)</t>
  </si>
  <si>
    <t>Usage Fee charge based on demand (in USD/kWh)</t>
  </si>
  <si>
    <t>Usage Fee charge based on demand (in USD/year)</t>
  </si>
  <si>
    <t>Electricity sold to Disco (in kWh/year)</t>
  </si>
  <si>
    <t>Price Charged for Electricity sold to Disco (in USD/kWh)</t>
  </si>
  <si>
    <t>Total Payment towards Disco (in USD)</t>
  </si>
  <si>
    <t>Demand growth absolute</t>
  </si>
  <si>
    <t>Demand growth relative</t>
  </si>
  <si>
    <t>Asset Definitions</t>
  </si>
  <si>
    <t>Asset category</t>
  </si>
  <si>
    <t>Useful Life = Duration of Depreciation</t>
  </si>
  <si>
    <t>kWp</t>
  </si>
  <si>
    <t>LiIon Battery</t>
  </si>
  <si>
    <t>kW</t>
  </si>
  <si>
    <t>kVA</t>
  </si>
  <si>
    <t>Diesel Tank</t>
  </si>
  <si>
    <t>Grounding</t>
  </si>
  <si>
    <t>Lightning Protection</t>
  </si>
  <si>
    <t>Nos.</t>
  </si>
  <si>
    <t>Distr. Box and Cabling</t>
  </si>
  <si>
    <t>Project Development Costs</t>
  </si>
  <si>
    <t>System Design and administrative cost</t>
  </si>
  <si>
    <t>Fees for permits</t>
  </si>
  <si>
    <t>ESIA</t>
  </si>
  <si>
    <t>Land acquisition</t>
  </si>
  <si>
    <t>Square m</t>
  </si>
  <si>
    <t>Village communication incl. Travel cost</t>
  </si>
  <si>
    <t>Acquisition of debt capital</t>
  </si>
  <si>
    <t>Misc.</t>
  </si>
  <si>
    <t>Initial Operational Costs</t>
  </si>
  <si>
    <t>Customer Training</t>
  </si>
  <si>
    <t>Productive Use Stimulation</t>
  </si>
  <si>
    <t>Concrete Pole 6m</t>
  </si>
  <si>
    <t>Steel Pole 6m</t>
  </si>
  <si>
    <t>Steel Pole 9m</t>
  </si>
  <si>
    <t>Aluminium Wire 25mm</t>
  </si>
  <si>
    <t>m</t>
  </si>
  <si>
    <t>Aluminium Wire 35mm</t>
  </si>
  <si>
    <t>Aluminium Wire 70mm</t>
  </si>
  <si>
    <t>Aluminium Wire 150mm</t>
  </si>
  <si>
    <t>per pole</t>
  </si>
  <si>
    <t>per km</t>
  </si>
  <si>
    <t>Single Phase meter</t>
  </si>
  <si>
    <t>per connection</t>
  </si>
  <si>
    <t>Three Phase meter</t>
  </si>
  <si>
    <t>Companywide costs</t>
  </si>
  <si>
    <t>Car 4x4</t>
  </si>
  <si>
    <t>Regular Car</t>
  </si>
  <si>
    <t>Motor bike</t>
  </si>
  <si>
    <t>Lorry</t>
  </si>
  <si>
    <t>Financial year</t>
  </si>
  <si>
    <t>Y2</t>
  </si>
  <si>
    <t>Y3</t>
  </si>
  <si>
    <t>Y4</t>
  </si>
  <si>
    <t>Y5</t>
  </si>
  <si>
    <t>Y6</t>
  </si>
  <si>
    <t>Y7</t>
  </si>
  <si>
    <t>Y8</t>
  </si>
  <si>
    <t>Y9</t>
  </si>
  <si>
    <t>Y10</t>
  </si>
  <si>
    <t>Y11</t>
  </si>
  <si>
    <t>Y12</t>
  </si>
  <si>
    <t>Y13</t>
  </si>
  <si>
    <t>Y14</t>
  </si>
  <si>
    <t>Y15</t>
  </si>
  <si>
    <t>Y16</t>
  </si>
  <si>
    <t>Y17</t>
  </si>
  <si>
    <t>Y18</t>
  </si>
  <si>
    <t>Y19</t>
  </si>
  <si>
    <t>Y20</t>
  </si>
  <si>
    <t>Financial year end date</t>
  </si>
  <si>
    <t>CAPEX GRANTS</t>
  </si>
  <si>
    <t>Previous financial year for side calculation</t>
  </si>
  <si>
    <t>Y0</t>
  </si>
  <si>
    <t>TOTAL</t>
  </si>
  <si>
    <t>Regulatory Asset Base</t>
  </si>
  <si>
    <t>Depreciation</t>
  </si>
  <si>
    <t>Return on asset (WACC*RAB)</t>
  </si>
  <si>
    <t>Deprecation + return on assets</t>
  </si>
  <si>
    <t>Asset Investment</t>
  </si>
  <si>
    <t>TOTAL Depreciation</t>
  </si>
  <si>
    <t>Return</t>
  </si>
  <si>
    <t>Name of asset</t>
  </si>
  <si>
    <t>Number of Units</t>
  </si>
  <si>
    <t>CAPEX grant used for asset</t>
  </si>
  <si>
    <t>Financing (% private financed)</t>
  </si>
  <si>
    <t>Duration of Depreciation [years]</t>
  </si>
  <si>
    <t>CUSTOMER CONNECTIONS</t>
  </si>
  <si>
    <t>Time</t>
  </si>
  <si>
    <t>Year of Depreciation</t>
  </si>
  <si>
    <t>GENERATION ASSETS</t>
  </si>
  <si>
    <t>N/A</t>
  </si>
  <si>
    <t>PROJECT DEVELOPMENT COSTS</t>
  </si>
  <si>
    <t>DISTRIBUTION ASSETS</t>
  </si>
  <si>
    <t>Following Financial Year</t>
  </si>
  <si>
    <t>End of Project</t>
  </si>
  <si>
    <t>Allowed Revenue</t>
  </si>
  <si>
    <t>Tariff Development in following years (for information)</t>
  </si>
  <si>
    <t>Tariff approval period</t>
  </si>
  <si>
    <t>Day and Night Time Tariff</t>
  </si>
  <si>
    <t>Day Time Tariff (in %)</t>
  </si>
  <si>
    <t>Night Time Tariff per kWh to be charged in comparison to Day Time Tariff (in %)</t>
  </si>
  <si>
    <t>Day Time</t>
  </si>
  <si>
    <t>Night Time</t>
  </si>
  <si>
    <t>Flat rate Total</t>
  </si>
  <si>
    <t>Tariffs per customer group</t>
  </si>
  <si>
    <t>Tariff per kWh to be charged in comparison to first customer group (in %)</t>
  </si>
  <si>
    <t>Demand per customer group</t>
  </si>
  <si>
    <t>Total revenues per customer group check (PAYG)</t>
  </si>
  <si>
    <t>Total revenues per customer group check (Flat)</t>
  </si>
  <si>
    <t>Value in this application</t>
  </si>
  <si>
    <t>Benchmark</t>
  </si>
  <si>
    <t>NGN/kWp</t>
  </si>
  <si>
    <t>NGN/kWh</t>
  </si>
  <si>
    <t>NGN/kW</t>
  </si>
  <si>
    <t>NGN/kVA</t>
  </si>
  <si>
    <t>NGN/l</t>
  </si>
  <si>
    <t>NGN</t>
  </si>
  <si>
    <t>NGN/m^2</t>
  </si>
  <si>
    <t>Village communication</t>
  </si>
  <si>
    <t>NGN/km</t>
  </si>
  <si>
    <t>NGN/pole</t>
  </si>
  <si>
    <t>Stay wire</t>
  </si>
  <si>
    <t>Average connection cost per customer</t>
  </si>
  <si>
    <t>NGN/customer</t>
  </si>
  <si>
    <t>Average connection charge per customer</t>
  </si>
  <si>
    <t>Motorbike</t>
  </si>
  <si>
    <t>Financial Data</t>
  </si>
  <si>
    <t>%</t>
  </si>
  <si>
    <t>Equity Share of Total Investment</t>
  </si>
  <si>
    <t>Equity Expected ROI</t>
  </si>
  <si>
    <t>Debt Interest Rate</t>
  </si>
  <si>
    <t>Demand</t>
  </si>
  <si>
    <t>Average daytime consumption</t>
  </si>
  <si>
    <t>kWh/customer/day</t>
  </si>
  <si>
    <t>Average nighttime consumption</t>
  </si>
  <si>
    <t>kWh/customer/night</t>
  </si>
  <si>
    <t>Average residential consumption</t>
  </si>
  <si>
    <t>Changing operational costs</t>
  </si>
  <si>
    <t xml:space="preserve">Diesel yearly cost increase </t>
  </si>
  <si>
    <t>Overall operational costs</t>
  </si>
  <si>
    <t>Operational costs per demand in year 2</t>
  </si>
  <si>
    <t>NGN/kWh/year</t>
  </si>
  <si>
    <t>Operational costs per customer in year 2</t>
  </si>
  <si>
    <t>NGN/customer/year</t>
  </si>
  <si>
    <t>Electricity price charged by DisCo</t>
  </si>
  <si>
    <t>Flat usage fee charge</t>
  </si>
  <si>
    <t>NGN/year</t>
  </si>
  <si>
    <t>Usage fee charge based on demand</t>
  </si>
  <si>
    <t>Price charged for electricity sold to DisCo</t>
  </si>
  <si>
    <t>Total Projected Demand (kWh/year)</t>
  </si>
  <si>
    <t>LV three phae conductors</t>
  </si>
  <si>
    <t>LV single phase conductors</t>
  </si>
  <si>
    <t>MV conductors</t>
  </si>
  <si>
    <t>Project development costs</t>
  </si>
  <si>
    <t>PV with mounting structure</t>
  </si>
  <si>
    <t>Lead acid battery</t>
  </si>
  <si>
    <t>Lithium Ion battery</t>
  </si>
  <si>
    <t>Battery inverter</t>
  </si>
  <si>
    <t>PV inverter</t>
  </si>
  <si>
    <t>Diesel generator</t>
  </si>
  <si>
    <t>BoS</t>
  </si>
  <si>
    <t>Powerhouse</t>
  </si>
  <si>
    <t>LV pole with accessories</t>
  </si>
  <si>
    <t>MV pole with accessories</t>
  </si>
  <si>
    <t>Distribution asset installation cost</t>
  </si>
  <si>
    <t>Generator asset installation cost</t>
  </si>
  <si>
    <t>Capacity utilisation factor [%]</t>
  </si>
  <si>
    <t>Number of connections [#]</t>
  </si>
  <si>
    <t>#</t>
  </si>
  <si>
    <t xml:space="preserve">kWh  </t>
  </si>
  <si>
    <t>Financing</t>
  </si>
  <si>
    <t>OPEX</t>
  </si>
  <si>
    <t>CAPEX</t>
  </si>
  <si>
    <t>Benchmarks</t>
  </si>
  <si>
    <t>Equity</t>
  </si>
  <si>
    <t>Debt</t>
  </si>
  <si>
    <t>Total capital cost</t>
  </si>
  <si>
    <t>Capital Structure</t>
  </si>
  <si>
    <t>Subsidy</t>
  </si>
  <si>
    <t>Cost (%)</t>
  </si>
  <si>
    <t>Project returns</t>
  </si>
  <si>
    <t>Equity expected ROI</t>
  </si>
  <si>
    <t>Debt interest rate</t>
  </si>
  <si>
    <t>Technical parameters</t>
  </si>
  <si>
    <t xml:space="preserve">Installed PV capacity </t>
  </si>
  <si>
    <t xml:space="preserve">Installed battery capacity </t>
  </si>
  <si>
    <t xml:space="preserve">Actual annual demand </t>
  </si>
  <si>
    <t>Average Revenue Per User (ARPU)</t>
  </si>
  <si>
    <t>Average Consumption Per User (ACPU)</t>
  </si>
  <si>
    <t>kWh/month</t>
  </si>
  <si>
    <t>Productive</t>
  </si>
  <si>
    <t>Public</t>
  </si>
  <si>
    <t>Generation assets</t>
  </si>
  <si>
    <t>Distribution assets</t>
  </si>
  <si>
    <t>km</t>
  </si>
  <si>
    <t>Distribution network</t>
  </si>
  <si>
    <t>unit</t>
  </si>
  <si>
    <t xml:space="preserve"> (+/-)% </t>
  </si>
  <si>
    <t>OPEX per connection per year</t>
  </si>
  <si>
    <t>Average Day Time Tariff</t>
  </si>
  <si>
    <t xml:space="preserve">Average Night Time Tariff </t>
  </si>
  <si>
    <t>Kindly review the reduced no of asset categories. If acceptable, will update the Main asset category page</t>
  </si>
  <si>
    <t xml:space="preserve">        Summary</t>
  </si>
  <si>
    <t>OPEX per mini-grid</t>
  </si>
  <si>
    <t>Tariff type</t>
  </si>
  <si>
    <t>Calculated tariff</t>
  </si>
  <si>
    <t>#mini-grids</t>
  </si>
  <si>
    <t>#connection</t>
  </si>
  <si>
    <t>Unit costs</t>
  </si>
  <si>
    <t>MINI-GRID TARIFF DETERMINATION TOOL</t>
  </si>
  <si>
    <t>Units</t>
  </si>
  <si>
    <t>sub-total</t>
  </si>
  <si>
    <t>#connections</t>
  </si>
  <si>
    <t>Average tariff as a function of subsidy level (grant per connection)</t>
  </si>
  <si>
    <t>Macro-economic indicators</t>
  </si>
  <si>
    <t xml:space="preserve">        Finance</t>
  </si>
  <si>
    <t xml:space="preserve">                         MINI-GRID TARIFF DETERMINATION TOOL</t>
  </si>
  <si>
    <t xml:space="preserve">            Villages</t>
  </si>
  <si>
    <t xml:space="preserve">      Select appropriate generation assets, provide details on capacities </t>
  </si>
  <si>
    <t xml:space="preserve">      Insert the name of each customer group</t>
  </si>
  <si>
    <t xml:space="preserve">       Select appropriate distribution assets, provide details on capacities</t>
  </si>
  <si>
    <t xml:space="preserve">       Customers</t>
  </si>
  <si>
    <t>`</t>
  </si>
  <si>
    <t xml:space="preserve">         Insert average daily consumption levels per customer group</t>
  </si>
  <si>
    <t xml:space="preserve">       Insert additional customers connected within the coming years</t>
  </si>
  <si>
    <t xml:space="preserve">         Insert expected demand growth per customer group compared to previous year (%)</t>
  </si>
  <si>
    <t>Fixed Operational Costs</t>
  </si>
  <si>
    <t xml:space="preserve">         Insert changing operational costs </t>
  </si>
  <si>
    <t xml:space="preserve">         Insert fixed operational costs </t>
  </si>
  <si>
    <t xml:space="preserve">        Operational Cost</t>
  </si>
  <si>
    <t xml:space="preserve">        Assets</t>
  </si>
  <si>
    <t xml:space="preserve">        MINI-GRID TARIFF DETERMINATION TOOL</t>
  </si>
  <si>
    <t xml:space="preserve">             Asset Definitions</t>
  </si>
  <si>
    <t xml:space="preserve">        Tariff Calculation</t>
  </si>
  <si>
    <t>LV conductors</t>
  </si>
  <si>
    <t>Transaction costs</t>
  </si>
  <si>
    <t>Total Grant amount (SLL)</t>
  </si>
  <si>
    <t>Unit Cost (SLL/unit)</t>
  </si>
  <si>
    <t xml:space="preserve">      MINI-GRID TARIFF DETERMINATION TOOL</t>
  </si>
  <si>
    <t>Overhead cost</t>
  </si>
  <si>
    <t>Service and maintenance costs</t>
  </si>
  <si>
    <t>Travel</t>
  </si>
  <si>
    <t>Training</t>
  </si>
  <si>
    <t>Insurance</t>
  </si>
  <si>
    <t xml:space="preserve">      EWRC Mini-Grid Tariff Tool</t>
  </si>
  <si>
    <t>SLL</t>
  </si>
  <si>
    <t>SLL/kWh</t>
  </si>
  <si>
    <t>Enter the unit price in SLL (use the exchange rate of the date of payment) including capitalized shipping, customs, transport, installation cost (if not covered in the O&amp;M), etc.; excluding VAT</t>
  </si>
  <si>
    <t>Connection Cost charged (SLL)</t>
  </si>
  <si>
    <t>For the connection costs only, enter the connection cost charged to customers for connecting to the service (in SLL)
Note that only the price of the connection minus the cost charged will be considered in the calculation.</t>
  </si>
  <si>
    <t>CAPEX cost per connection (SLL)</t>
  </si>
  <si>
    <t>Performance Based Grant (SLL per connection)</t>
  </si>
  <si>
    <t>Total Performance Based Grant (SLL)</t>
  </si>
  <si>
    <t>Total Investment for Project  [SLL]</t>
  </si>
  <si>
    <t>Unit Cost (SLL)</t>
  </si>
  <si>
    <t>Connection Price Charged (SLL)</t>
  </si>
  <si>
    <t>Total Investment Cost  [SLL] (excl. VAT)</t>
  </si>
  <si>
    <t>Sum of Total Investment for Grant (SLL)</t>
  </si>
  <si>
    <t>Grant Amount Applied (SLL)</t>
  </si>
  <si>
    <t>Depreciation in current year [SLL]</t>
  </si>
  <si>
    <t>Residual value current year [SLL]</t>
  </si>
  <si>
    <t>Return current year [SLL]</t>
  </si>
  <si>
    <t>Operational Cost (SLL/year)</t>
  </si>
  <si>
    <t>Depreciation (SLL/year)</t>
  </si>
  <si>
    <t>RAB (SLL/year)</t>
  </si>
  <si>
    <t>Return (average) (SLL/year)</t>
  </si>
  <si>
    <t>Allowed Revenue Total (SLL/year)</t>
  </si>
  <si>
    <t>Historical revenue (SLL/year)</t>
  </si>
  <si>
    <t>Average Pay As You Go Tariff (SLL/kWh)</t>
  </si>
  <si>
    <t>Historical effective tariff (SLL/kWh)</t>
  </si>
  <si>
    <t>Average Flat rate Tariff (SLL/month)</t>
  </si>
  <si>
    <t>Five-year average tariff (SLL/kWh)</t>
  </si>
  <si>
    <t>Total Revenue in SLL/year check</t>
  </si>
  <si>
    <t>Average Day Time Tariff (SLL/kWh)</t>
  </si>
  <si>
    <t>Average Night Time Tariff (SLL/kWh)</t>
  </si>
  <si>
    <t>Flat Tariff in SLL/month/customer</t>
  </si>
  <si>
    <t>SLL/month</t>
  </si>
  <si>
    <t>Marketing</t>
  </si>
  <si>
    <t>Total per month</t>
  </si>
  <si>
    <t xml:space="preserve"> </t>
  </si>
  <si>
    <t>Average Tariff (5 years)</t>
  </si>
  <si>
    <t>Total CAPEX per kWp</t>
  </si>
  <si>
    <t>Equity Expected ROI (pre-tax) (%)</t>
  </si>
  <si>
    <t>Return on RAB/WACC (pre-tax) (%)</t>
  </si>
  <si>
    <t>Average peak sun hours</t>
  </si>
  <si>
    <t>hours</t>
  </si>
  <si>
    <t>Total other grants (SLL)</t>
  </si>
  <si>
    <t>Total Grant Amount</t>
  </si>
  <si>
    <t xml:space="preserve">Grant </t>
  </si>
  <si>
    <t>Consumer price index (actual figures)</t>
  </si>
  <si>
    <t>Expected Inflation (annual average) (%)</t>
  </si>
  <si>
    <t>ARPU</t>
  </si>
  <si>
    <t>Affordability check</t>
  </si>
  <si>
    <t xml:space="preserve"> % budget used</t>
  </si>
  <si>
    <t>Avoided cost/AtP</t>
  </si>
  <si>
    <t>Average system technical losses</t>
  </si>
  <si>
    <t>CAPEX Grant (Total)</t>
  </si>
  <si>
    <t>Additional assets</t>
  </si>
  <si>
    <t>ADDITIONAL ASSETS</t>
  </si>
  <si>
    <t>Theoretical generation potential (net of losses and safety margin)</t>
  </si>
  <si>
    <t>Additional safety margin/reserve</t>
  </si>
  <si>
    <t>Theoretical generation potential (kWh/year)</t>
  </si>
  <si>
    <r>
      <t xml:space="preserve">Select the current </t>
    </r>
    <r>
      <rPr>
        <b/>
        <sz val="11"/>
        <color theme="1"/>
        <rFont val="Calibri"/>
        <family val="2"/>
        <scheme val="minor"/>
      </rPr>
      <t>financial year</t>
    </r>
    <r>
      <rPr>
        <sz val="11"/>
        <color theme="1"/>
        <rFont val="Calibri"/>
        <family val="2"/>
        <scheme val="minor"/>
      </rPr>
      <t>; in the case of projections for the first year insert “Y1”</t>
    </r>
  </si>
  <si>
    <r>
      <t xml:space="preserve">Enter the </t>
    </r>
    <r>
      <rPr>
        <b/>
        <sz val="11"/>
        <color theme="1"/>
        <rFont val="Calibri"/>
        <family val="2"/>
        <scheme val="minor"/>
      </rPr>
      <t>end date of the period</t>
    </r>
  </si>
  <si>
    <r>
      <t xml:space="preserve">Enter the annual </t>
    </r>
    <r>
      <rPr>
        <b/>
        <sz val="11"/>
        <color theme="1"/>
        <rFont val="Calibri"/>
        <family val="2"/>
        <scheme val="minor"/>
      </rPr>
      <t xml:space="preserve">inflation rate </t>
    </r>
    <r>
      <rPr>
        <sz val="11"/>
        <color theme="1"/>
        <rFont val="Calibri"/>
        <family val="2"/>
        <scheme val="minor"/>
      </rPr>
      <t>(in %)</t>
    </r>
  </si>
  <si>
    <r>
      <t xml:space="preserve">Enter the </t>
    </r>
    <r>
      <rPr>
        <b/>
        <sz val="11"/>
        <color theme="1"/>
        <rFont val="Calibri"/>
        <family val="2"/>
        <scheme val="minor"/>
      </rPr>
      <t>equity share</t>
    </r>
    <r>
      <rPr>
        <sz val="11"/>
        <color theme="1"/>
        <rFont val="Calibri"/>
        <family val="2"/>
        <scheme val="minor"/>
      </rPr>
      <t xml:space="preserve"> of the total investment deployed in the project; Please note that the grant, equity and debt share combined make up the total investment. </t>
    </r>
  </si>
  <si>
    <r>
      <t xml:space="preserve">Enter the expected </t>
    </r>
    <r>
      <rPr>
        <b/>
        <sz val="11"/>
        <color theme="1"/>
        <rFont val="Calibri"/>
        <family val="2"/>
        <scheme val="minor"/>
      </rPr>
      <t>equity IRR of the project</t>
    </r>
    <r>
      <rPr>
        <sz val="11"/>
        <color theme="1"/>
        <rFont val="Calibri"/>
        <family val="2"/>
        <scheme val="minor"/>
      </rPr>
      <t xml:space="preserve"> (in %).</t>
    </r>
  </si>
  <si>
    <r>
      <t xml:space="preserve">Enter the expected </t>
    </r>
    <r>
      <rPr>
        <b/>
        <sz val="11"/>
        <color theme="1"/>
        <rFont val="Calibri"/>
        <family val="2"/>
        <scheme val="minor"/>
      </rPr>
      <t>Debt interest rate</t>
    </r>
    <r>
      <rPr>
        <sz val="11"/>
        <color theme="1"/>
        <rFont val="Calibri"/>
        <family val="2"/>
        <scheme val="minor"/>
      </rPr>
      <t xml:space="preserve"> (in %).</t>
    </r>
  </si>
  <si>
    <r>
      <t xml:space="preserve">Define the </t>
    </r>
    <r>
      <rPr>
        <b/>
        <sz val="11"/>
        <color theme="1"/>
        <rFont val="Calibri"/>
        <family val="2"/>
        <scheme val="minor"/>
      </rPr>
      <t>name</t>
    </r>
    <r>
      <rPr>
        <sz val="11"/>
        <color theme="1"/>
        <rFont val="Calibri"/>
        <family val="2"/>
        <scheme val="minor"/>
      </rPr>
      <t xml:space="preserve"> of each customer Group.</t>
    </r>
  </si>
  <si>
    <r>
      <t xml:space="preserve">Enter the </t>
    </r>
    <r>
      <rPr>
        <b/>
        <sz val="11"/>
        <color theme="1"/>
        <rFont val="Calibri"/>
        <family val="2"/>
        <scheme val="minor"/>
      </rPr>
      <t>Number of customers</t>
    </r>
    <r>
      <rPr>
        <sz val="11"/>
        <color theme="1"/>
        <rFont val="Calibri"/>
        <family val="2"/>
        <scheme val="minor"/>
      </rPr>
      <t xml:space="preserve"> per Customer Group.</t>
    </r>
  </si>
  <si>
    <r>
      <t>·</t>
    </r>
    <r>
      <rPr>
        <sz val="7"/>
        <color theme="1"/>
        <rFont val="Times New Roman"/>
        <family val="1"/>
      </rPr>
      <t xml:space="preserve">   </t>
    </r>
    <r>
      <rPr>
        <i/>
        <sz val="10"/>
        <color theme="1"/>
        <rFont val="Calibri"/>
        <family val="2"/>
        <scheme val="minor"/>
      </rPr>
      <t xml:space="preserve">Each “full year customer” (customers that are connected for the entire year) is counted as 1. </t>
    </r>
  </si>
  <si>
    <r>
      <t>·</t>
    </r>
    <r>
      <rPr>
        <sz val="7"/>
        <color theme="1"/>
        <rFont val="Times New Roman"/>
        <family val="1"/>
      </rPr>
      <t xml:space="preserve">   </t>
    </r>
    <r>
      <rPr>
        <i/>
        <sz val="10"/>
        <color theme="1"/>
        <rFont val="Calibri"/>
        <family val="2"/>
        <scheme val="minor"/>
      </rPr>
      <t>If customers are connected only for a part of the year, take the corresponding fraction (e.g. half a year = 0.5; 1 month = 0.088)</t>
    </r>
  </si>
  <si>
    <r>
      <t>·</t>
    </r>
    <r>
      <rPr>
        <sz val="7"/>
        <color theme="1"/>
        <rFont val="Times New Roman"/>
        <family val="1"/>
      </rPr>
      <t xml:space="preserve">   </t>
    </r>
    <r>
      <rPr>
        <i/>
        <sz val="10"/>
        <color theme="1"/>
        <rFont val="Calibri"/>
        <family val="2"/>
        <scheme val="minor"/>
      </rPr>
      <t>For the application for the first year, please justify the number of customers by making monthly projections for customer connections, and calculate the average per year</t>
    </r>
  </si>
  <si>
    <r>
      <t xml:space="preserve">Enter the </t>
    </r>
    <r>
      <rPr>
        <b/>
        <sz val="11"/>
        <color theme="1"/>
        <rFont val="Calibri"/>
        <family val="2"/>
        <scheme val="minor"/>
      </rPr>
      <t>average daily consumption</t>
    </r>
    <r>
      <rPr>
        <sz val="11"/>
        <color theme="1"/>
        <rFont val="Calibri"/>
        <family val="2"/>
        <scheme val="minor"/>
      </rPr>
      <t xml:space="preserve"> per customer group, separated into day time and night time demand</t>
    </r>
  </si>
  <si>
    <r>
      <t xml:space="preserve">Insert the number of </t>
    </r>
    <r>
      <rPr>
        <b/>
        <sz val="11"/>
        <color theme="1"/>
        <rFont val="Calibri"/>
        <family val="2"/>
        <scheme val="minor"/>
      </rPr>
      <t>additional customers</t>
    </r>
    <r>
      <rPr>
        <sz val="11"/>
        <color theme="1"/>
        <rFont val="Calibri"/>
        <family val="2"/>
        <scheme val="minor"/>
      </rPr>
      <t xml:space="preserve"> for that year per customer group</t>
    </r>
  </si>
  <si>
    <r>
      <t xml:space="preserve">Insert the </t>
    </r>
    <r>
      <rPr>
        <b/>
        <sz val="11"/>
        <color theme="1"/>
        <rFont val="Calibri"/>
        <family val="2"/>
        <scheme val="minor"/>
      </rPr>
      <t>percentage growth</t>
    </r>
    <r>
      <rPr>
        <sz val="11"/>
        <color theme="1"/>
        <rFont val="Calibri"/>
        <family val="2"/>
        <scheme val="minor"/>
      </rPr>
      <t xml:space="preserve"> you would expect an average customer of that customer group to experience in the given year</t>
    </r>
  </si>
  <si>
    <r>
      <t xml:space="preserve">Enter projected </t>
    </r>
    <r>
      <rPr>
        <b/>
        <sz val="11"/>
        <color theme="1"/>
        <rFont val="Calibri"/>
        <family val="2"/>
        <scheme val="minor"/>
      </rPr>
      <t>O&amp;M costs that are changing year-on-year</t>
    </r>
    <r>
      <rPr>
        <sz val="11"/>
        <color theme="1"/>
        <rFont val="Calibri"/>
        <family val="2"/>
        <scheme val="minor"/>
      </rPr>
      <t xml:space="preserve"> by entering the name of the account, unit measurement, number of units and unit price</t>
    </r>
  </si>
  <si>
    <r>
      <t xml:space="preserve">Enter projected </t>
    </r>
    <r>
      <rPr>
        <b/>
        <sz val="11"/>
        <color theme="1"/>
        <rFont val="Calibri"/>
        <family val="2"/>
        <scheme val="minor"/>
      </rPr>
      <t>O&amp;M costs that are constant year-on-year</t>
    </r>
    <r>
      <rPr>
        <sz val="11"/>
        <color theme="1"/>
        <rFont val="Calibri"/>
        <family val="2"/>
        <scheme val="minor"/>
      </rPr>
      <t xml:space="preserve"> by entering the name of the account, unit measurement, number of units and unit price</t>
    </r>
  </si>
  <si>
    <r>
      <t xml:space="preserve">Enter the </t>
    </r>
    <r>
      <rPr>
        <b/>
        <sz val="11"/>
        <color theme="1"/>
        <rFont val="Calibri"/>
        <family val="2"/>
        <scheme val="minor"/>
      </rPr>
      <t>Useful Lifetime</t>
    </r>
    <r>
      <rPr>
        <sz val="11"/>
        <color theme="1"/>
        <rFont val="Calibri"/>
        <family val="2"/>
        <scheme val="minor"/>
      </rPr>
      <t xml:space="preserve"> of the asset categories, which will be equal to the duration of depreciation for that category. Also enter the type of unit for asset categories which are not pre-defined. Note that if you forget to enter the useful lifetime, it will be assumed to be twenty years.</t>
    </r>
  </si>
  <si>
    <r>
      <t xml:space="preserve">Define the types of </t>
    </r>
    <r>
      <rPr>
        <b/>
        <sz val="11"/>
        <color theme="1"/>
        <rFont val="Calibri"/>
        <family val="2"/>
        <scheme val="minor"/>
      </rPr>
      <t xml:space="preserve">customer connection </t>
    </r>
  </si>
  <si>
    <r>
      <t xml:space="preserve">Enter the </t>
    </r>
    <r>
      <rPr>
        <b/>
        <sz val="11"/>
        <color theme="1"/>
        <rFont val="Calibri"/>
        <family val="2"/>
        <scheme val="minor"/>
      </rPr>
      <t>name of the asset</t>
    </r>
  </si>
  <si>
    <r>
      <t xml:space="preserve">Enter the </t>
    </r>
    <r>
      <rPr>
        <b/>
        <sz val="11"/>
        <color theme="1"/>
        <rFont val="Calibri"/>
        <family val="2"/>
        <scheme val="minor"/>
      </rPr>
      <t>number of units</t>
    </r>
  </si>
  <si>
    <r>
      <t xml:space="preserve">Select the </t>
    </r>
    <r>
      <rPr>
        <b/>
        <sz val="11"/>
        <color theme="1"/>
        <rFont val="Calibri"/>
        <family val="2"/>
        <scheme val="minor"/>
      </rPr>
      <t>financial year</t>
    </r>
    <r>
      <rPr>
        <sz val="11"/>
        <color theme="1"/>
        <rFont val="Calibri"/>
        <family val="2"/>
        <scheme val="minor"/>
      </rPr>
      <t xml:space="preserve"> of purchase</t>
    </r>
  </si>
  <si>
    <r>
      <t xml:space="preserve">Select the </t>
    </r>
    <r>
      <rPr>
        <b/>
        <sz val="11"/>
        <color theme="1"/>
        <rFont val="Calibri"/>
        <family val="2"/>
        <scheme val="minor"/>
      </rPr>
      <t xml:space="preserve">CAPEX Grant </t>
    </r>
    <r>
      <rPr>
        <sz val="11"/>
        <color theme="1"/>
        <rFont val="Calibri"/>
        <family val="2"/>
        <scheme val="minor"/>
      </rPr>
      <t>used for this asset</t>
    </r>
  </si>
  <si>
    <t>C4</t>
  </si>
  <si>
    <t>C6</t>
  </si>
  <si>
    <t>C8</t>
  </si>
  <si>
    <t>C24</t>
  </si>
  <si>
    <t>C28</t>
  </si>
  <si>
    <t>Performance Based Grant</t>
  </si>
  <si>
    <t>Total Other Grants</t>
  </si>
  <si>
    <t>Enter the amount of grant per connection</t>
  </si>
  <si>
    <t xml:space="preserve">Enter the total amount for any other grants </t>
  </si>
  <si>
    <t>C14</t>
  </si>
  <si>
    <t>C18</t>
  </si>
  <si>
    <t>Worksheet “Insert_Customers”</t>
  </si>
  <si>
    <t>1 to 3</t>
  </si>
  <si>
    <t>B11-B21</t>
  </si>
  <si>
    <t>D11-21</t>
  </si>
  <si>
    <t>F11:H21</t>
  </si>
  <si>
    <t>D23:J43</t>
  </si>
  <si>
    <t>D51:J61</t>
  </si>
  <si>
    <t>B17:H25</t>
  </si>
  <si>
    <t>B34:H84</t>
  </si>
  <si>
    <t>1-7</t>
  </si>
  <si>
    <t>C21-C383</t>
  </si>
  <si>
    <t>E21-E383</t>
  </si>
  <si>
    <t>D21-D383</t>
  </si>
  <si>
    <t>G21-G383</t>
  </si>
  <si>
    <t>H21-H56</t>
  </si>
  <si>
    <t>J21-J383</t>
  </si>
  <si>
    <t>K21-K383</t>
  </si>
  <si>
    <t>Foreign exchange rate</t>
  </si>
  <si>
    <t>Consumer Price Index</t>
  </si>
  <si>
    <t>Historical Revenue</t>
  </si>
  <si>
    <t>Historical efective tariff</t>
  </si>
  <si>
    <t>Insert the foreign exchange rate for each year (only once it is known)</t>
  </si>
  <si>
    <t>Insert the CPI for each year (only once it is known)</t>
  </si>
  <si>
    <t>Insert the actual revenue collected by the mini-grid developer (only once it is known)</t>
  </si>
  <si>
    <t>Insert the actual tariff applied by the mini-grid developer (only once it is known)</t>
  </si>
  <si>
    <t>USD-SLL rate</t>
  </si>
  <si>
    <t>D6-L6</t>
  </si>
  <si>
    <t>D8-L8</t>
  </si>
  <si>
    <t>D21-L21</t>
  </si>
  <si>
    <t>D31-L41</t>
  </si>
  <si>
    <t>C41</t>
  </si>
  <si>
    <t>C49:C59</t>
  </si>
  <si>
    <t>Worksheet “Insert_Villages”</t>
  </si>
  <si>
    <t>Number of villages</t>
  </si>
  <si>
    <t>Distribution asssets</t>
  </si>
  <si>
    <t>Enter the number of villages being modelled</t>
  </si>
  <si>
    <t>Enter respective village names</t>
  </si>
  <si>
    <t>Enter applicable customer groups and number of customers per group and village</t>
  </si>
  <si>
    <t>Enter generation assets details: name of asset and size installed per village</t>
  </si>
  <si>
    <t>Enter distribution assets details: name of asset and size installed per village</t>
  </si>
  <si>
    <t>D4</t>
  </si>
  <si>
    <t>Mixed tariff option</t>
  </si>
  <si>
    <t>Mixed tariff option (flat + pay as you go)</t>
  </si>
  <si>
    <t>Flat tariff component (SLL/month)</t>
  </si>
  <si>
    <t>Resulting Pay as You Go tariff (SLL/kWh)</t>
  </si>
  <si>
    <t>Pay As You Go Tariff in SLL/kWh (excl VAT)</t>
  </si>
  <si>
    <t>Enter the fixed tariff component per customer group. The corresponding variable component (in SLL/kWh) is calculated below</t>
  </si>
  <si>
    <t>D93:D103</t>
  </si>
  <si>
    <t>Project Development Related Costs</t>
  </si>
  <si>
    <t>USD-SLL exchange rate (actual figures)</t>
  </si>
  <si>
    <t>D6-CY6</t>
  </si>
  <si>
    <t>B11-CY16</t>
  </si>
  <si>
    <t>E21-DA35</t>
  </si>
  <si>
    <t>E40-DA55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</si>
</sst>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64" formatCode="_(&quot;$&quot;* #,##0.00_);_(&quot;$&quot;* \(#,##0.00\);_(&quot;$&quot;* &quot;-&quot;??_);_(@_)"/>
    <numFmt numFmtId="165" formatCode="_-* #,##0.00\ _€_-;\-* #,##0.00\ _€_-;_-* &quot;-&quot;??\ _€_-;_-@_-"/>
    <numFmt numFmtId="166" formatCode="#,##0\ [$SLL]"/>
    <numFmt numFmtId="167" formatCode="_-* #,##0\ _€_-;\-* #,##0\ _€_-;_-* &quot;-&quot;??\ _€_-;_-@_-"/>
    <numFmt numFmtId="168" formatCode="_-* #,##0.0\ _€_-;\-* #,##0.0\ _€_-;_-* &quot;-&quot;??\ _€_-;_-@_-"/>
    <numFmt numFmtId="169" formatCode="0.0%"/>
    <numFmt numFmtId="170" formatCode="_-[$$-409]* #,##0.00_ ;_-[$$-409]* \-#,##0.00\ ;_-[$$-409]* &quot;-&quot;??_ ;_-@_ "/>
    <numFmt numFmtId="171" formatCode="#,##0.00\ [$NGN]"/>
    <numFmt numFmtId="172" formatCode="#,##0\ [$NGN]"/>
    <numFmt numFmtId="173" formatCode="[$USD]\ #,##0"/>
    <numFmt numFmtId="174" formatCode="[$USD]\ #,##0.00"/>
    <numFmt numFmtId="175" formatCode="_(&quot;$&quot;* #,##0_);_(&quot;$&quot;* \(#,##0\);_(&quot;$&quot;* &quot;-&quot;??_);_(@_)"/>
    <numFmt numFmtId="176" formatCode="_-[$USD]\ * #,##0.00_-;\-[$USD]\ * #,##0.00_-;_-[$USD]\ * &quot;-&quot;??_-;_-@_-"/>
    <numFmt numFmtId="177" formatCode="_-[$USD]\ * #,##0_-;\-[$USD]\ * #,##0_-;_-[$USD]\ * &quot;-&quot;??_-;_-@_-"/>
    <numFmt numFmtId="178" formatCode="[$SLL]\ #,##0"/>
    <numFmt numFmtId="179" formatCode="_-[$SLL]\ * #,##0_-;\-[$SLL]\ * #,##0_-;_-[$SLL]\ * &quot;-&quot;_-;_-@_-"/>
  </numFmts>
  <fonts count="66">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sz val="10"/>
      <color theme="1"/>
      <name val="Calibri"/>
      <family val="2"/>
      <scheme val="minor"/>
    </font>
    <font>
      <sz val="36"/>
      <color theme="1"/>
      <name val="Calibri"/>
      <family val="2"/>
      <scheme val="minor"/>
    </font>
    <font>
      <sz val="10"/>
      <name val="Arial"/>
      <family val="2"/>
    </font>
    <font>
      <b/>
      <i/>
      <sz val="11"/>
      <color theme="1"/>
      <name val="Calibri"/>
      <family val="2"/>
      <scheme val="minor"/>
    </font>
    <font>
      <sz val="11"/>
      <color theme="0" tint="-0.249977111117893"/>
      <name val="Calibri"/>
      <family val="2"/>
      <scheme val="minor"/>
    </font>
    <font>
      <sz val="10"/>
      <color theme="1"/>
      <name val="Arial Black"/>
      <family val="2"/>
    </font>
    <font>
      <b/>
      <sz val="10"/>
      <color theme="1"/>
      <name val="Arial Black"/>
      <family val="2"/>
    </font>
    <font>
      <sz val="10"/>
      <color theme="0"/>
      <name val="Arial Black"/>
      <family val="2"/>
    </font>
    <font>
      <sz val="11"/>
      <name val="Calibri"/>
      <family val="2"/>
      <scheme val="minor"/>
    </font>
    <font>
      <b/>
      <sz val="11"/>
      <name val="Calibri"/>
      <family val="2"/>
      <scheme val="minor"/>
    </font>
    <font>
      <sz val="11"/>
      <color rgb="FFFF0000"/>
      <name val="Calibri"/>
      <family val="2"/>
      <scheme val="minor"/>
    </font>
    <font>
      <sz val="8"/>
      <name val="Calibri"/>
      <family val="2"/>
      <scheme val="minor"/>
    </font>
    <font>
      <b/>
      <sz val="20"/>
      <color theme="1"/>
      <name val="Calibri"/>
      <family val="2"/>
      <scheme val="minor"/>
    </font>
    <font>
      <b/>
      <sz val="11"/>
      <color rgb="FFFF0000"/>
      <name val="Calibri"/>
      <family val="2"/>
      <scheme val="minor"/>
    </font>
    <font>
      <sz val="9"/>
      <color indexed="81"/>
      <name val="Tahoma"/>
      <family val="2"/>
    </font>
    <font>
      <b/>
      <sz val="9"/>
      <color indexed="81"/>
      <name val="Tahoma"/>
      <family val="2"/>
    </font>
    <font>
      <b/>
      <sz val="12"/>
      <color theme="0"/>
      <name val="Calibri"/>
      <family val="2"/>
    </font>
    <font>
      <i/>
      <sz val="10"/>
      <color rgb="FF7F7F7F"/>
      <name val="Calibri"/>
      <family val="2"/>
    </font>
    <font>
      <b/>
      <sz val="11"/>
      <color theme="0"/>
      <name val="Calibri"/>
      <family val="2"/>
      <scheme val="minor"/>
    </font>
    <font>
      <sz val="11"/>
      <color theme="1"/>
      <name val="Calibri Light"/>
      <family val="2"/>
      <scheme val="major"/>
    </font>
    <font>
      <b/>
      <sz val="20"/>
      <color theme="0"/>
      <name val="Calibri Light"/>
      <family val="2"/>
      <scheme val="major"/>
    </font>
    <font>
      <sz val="11"/>
      <color theme="0"/>
      <name val="Calibri Light"/>
      <family val="2"/>
      <scheme val="major"/>
    </font>
    <font>
      <b/>
      <sz val="11"/>
      <color theme="1"/>
      <name val="Calibri Light"/>
      <family val="2"/>
      <scheme val="major"/>
    </font>
    <font>
      <b/>
      <sz val="11"/>
      <name val="Calibri Light"/>
      <family val="2"/>
      <scheme val="major"/>
    </font>
    <font>
      <b/>
      <sz val="11"/>
      <color theme="0"/>
      <name val="Calibri Light"/>
      <family val="2"/>
      <scheme val="major"/>
    </font>
    <font>
      <i/>
      <sz val="11"/>
      <color rgb="FF7F7F7F"/>
      <name val="Calibri Light"/>
      <family val="2"/>
      <scheme val="major"/>
    </font>
    <font>
      <b/>
      <sz val="22"/>
      <color rgb="FF0070C0"/>
      <name val="Calibri  "/>
    </font>
    <font>
      <sz val="11"/>
      <color rgb="FFFF0000"/>
      <name val="Calibri Light"/>
      <family val="2"/>
      <scheme val="major"/>
    </font>
    <font>
      <sz val="10"/>
      <color theme="1"/>
      <name val="Calibri Light"/>
      <family val="2"/>
      <scheme val="major"/>
    </font>
    <font>
      <sz val="11"/>
      <name val="Calibri Light"/>
      <family val="2"/>
      <scheme val="major"/>
    </font>
    <font>
      <sz val="12"/>
      <color theme="0"/>
      <name val="Calibri Light"/>
      <family val="2"/>
      <scheme val="major"/>
    </font>
    <font>
      <sz val="12"/>
      <color theme="1"/>
      <name val="Calibri Light"/>
      <family val="2"/>
      <scheme val="major"/>
    </font>
    <font>
      <sz val="12"/>
      <name val="Calibri Light"/>
      <family val="2"/>
      <scheme val="major"/>
    </font>
    <font>
      <b/>
      <sz val="11"/>
      <color rgb="FF0070C0"/>
      <name val="Calibri"/>
      <family val="2"/>
      <scheme val="minor"/>
    </font>
    <font>
      <b/>
      <sz val="12"/>
      <color rgb="FF0070C0"/>
      <name val="Calibri Light"/>
      <family val="2"/>
      <scheme val="major"/>
    </font>
    <font>
      <sz val="11"/>
      <color rgb="FF0070C0"/>
      <name val="Calibri"/>
      <family val="2"/>
      <scheme val="minor"/>
    </font>
    <font>
      <b/>
      <sz val="14"/>
      <color rgb="FF0070C0"/>
      <name val="Calibri Light"/>
      <family val="2"/>
      <scheme val="major"/>
    </font>
    <font>
      <b/>
      <sz val="20"/>
      <color theme="1"/>
      <name val="Calibri Light"/>
      <family val="2"/>
      <scheme val="major"/>
    </font>
    <font>
      <b/>
      <sz val="11"/>
      <color rgb="FF0070C0"/>
      <name val="Calibri Light"/>
      <family val="2"/>
      <scheme val="major"/>
    </font>
    <font>
      <sz val="11"/>
      <color rgb="FF0070C0"/>
      <name val="Calibri Light"/>
      <family val="2"/>
      <scheme val="major"/>
    </font>
    <font>
      <b/>
      <sz val="10"/>
      <color theme="1"/>
      <name val="Calibri Light"/>
      <family val="2"/>
      <scheme val="major"/>
    </font>
    <font>
      <sz val="10"/>
      <color theme="0"/>
      <name val="Calibri Light"/>
      <family val="2"/>
      <scheme val="major"/>
    </font>
    <font>
      <i/>
      <sz val="11"/>
      <color theme="1"/>
      <name val="Calibri Light"/>
      <family val="2"/>
      <scheme val="major"/>
    </font>
    <font>
      <b/>
      <sz val="12"/>
      <color theme="0"/>
      <name val="Calibri Light"/>
      <family val="2"/>
      <scheme val="major"/>
    </font>
    <font>
      <i/>
      <sz val="11"/>
      <name val="Calibri Light"/>
      <family val="2"/>
      <scheme val="major"/>
    </font>
    <font>
      <b/>
      <sz val="22"/>
      <color rgb="FF0070C0"/>
      <name val="Calibri"/>
      <family val="2"/>
      <scheme val="minor"/>
    </font>
    <font>
      <sz val="10"/>
      <color rgb="FF0070C0"/>
      <name val="Arial Black"/>
      <family val="2"/>
    </font>
    <font>
      <sz val="11"/>
      <color rgb="FF7F7F7F"/>
      <name val="Calibri Light"/>
      <family val="2"/>
      <scheme val="major"/>
    </font>
    <font>
      <b/>
      <sz val="24"/>
      <color rgb="FF0070C0"/>
      <name val="Calibri"/>
      <family val="2"/>
      <scheme val="minor"/>
    </font>
    <font>
      <b/>
      <sz val="28"/>
      <color rgb="FF0070C0"/>
      <name val="Calibri"/>
      <family val="2"/>
      <scheme val="minor"/>
    </font>
    <font>
      <sz val="11"/>
      <color theme="0" tint="-0.14999847407452621"/>
      <name val="Calibri"/>
      <family val="2"/>
      <scheme val="minor"/>
    </font>
    <font>
      <b/>
      <sz val="20"/>
      <color rgb="FF0070C0"/>
      <name val="Calibri  "/>
    </font>
    <font>
      <i/>
      <sz val="11"/>
      <color theme="2" tint="-0.499984740745262"/>
      <name val="Calibri Light"/>
      <family val="2"/>
      <scheme val="major"/>
    </font>
    <font>
      <sz val="11"/>
      <color theme="2" tint="-0.499984740745262"/>
      <name val="Calibri Light"/>
      <family val="2"/>
      <scheme val="major"/>
    </font>
    <font>
      <b/>
      <sz val="11"/>
      <color theme="4"/>
      <name val="Calibri Light"/>
      <family val="2"/>
      <scheme val="major"/>
    </font>
    <font>
      <b/>
      <sz val="13"/>
      <color theme="1"/>
      <name val="Calibri Light"/>
      <family val="2"/>
    </font>
    <font>
      <sz val="12"/>
      <color theme="1"/>
      <name val="Calibri Light"/>
      <family val="2"/>
    </font>
    <font>
      <sz val="13"/>
      <color theme="1"/>
      <name val="Calibri Light"/>
      <family val="2"/>
    </font>
    <font>
      <sz val="10"/>
      <color theme="1"/>
      <name val="Symbol"/>
      <family val="1"/>
      <charset val="2"/>
    </font>
    <font>
      <sz val="7"/>
      <color theme="1"/>
      <name val="Times New Roman"/>
      <family val="1"/>
    </font>
    <font>
      <i/>
      <sz val="10"/>
      <color theme="1"/>
      <name val="Calibri"/>
      <family val="2"/>
      <scheme val="minor"/>
    </font>
    <font>
      <b/>
      <sz val="11"/>
      <color rgb="FF0072C6"/>
      <name val="Calibri"/>
      <family val="2"/>
      <scheme val="minor"/>
    </font>
  </fonts>
  <fills count="21">
    <fill>
      <patternFill patternType="none"/>
    </fill>
    <fill>
      <patternFill patternType="gray125"/>
    </fill>
    <fill>
      <patternFill patternType="solid">
        <fgColor them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CC66FF"/>
        <bgColor indexed="64"/>
      </patternFill>
    </fill>
    <fill>
      <patternFill patternType="solid">
        <fgColor theme="8"/>
        <bgColor indexed="64"/>
      </patternFill>
    </fill>
    <fill>
      <patternFill patternType="solid">
        <fgColor theme="2" tint="-9.9978637043366805E-2"/>
        <bgColor indexed="64"/>
      </patternFill>
    </fill>
    <fill>
      <patternFill patternType="solid">
        <fgColor theme="0"/>
        <bgColor indexed="64"/>
      </patternFill>
    </fill>
    <fill>
      <patternFill patternType="solid">
        <fgColor theme="9"/>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8" tint="0.39997558519241921"/>
        <bgColor indexed="64"/>
      </patternFill>
    </fill>
    <fill>
      <patternFill patternType="solid">
        <fgColor theme="3" tint="0.24994659260841701"/>
        <bgColor indexed="65"/>
      </patternFill>
    </fill>
    <fill>
      <patternFill patternType="solid">
        <fgColor rgb="FF0070C0"/>
        <bgColor indexed="64"/>
      </patternFill>
    </fill>
    <fill>
      <patternFill patternType="solid">
        <fgColor rgb="FFC00000"/>
        <bgColor indexed="64"/>
      </patternFill>
    </fill>
    <fill>
      <patternFill patternType="solid">
        <fgColor theme="4" tint="0.79998168889431442"/>
        <bgColor indexed="64"/>
      </patternFill>
    </fill>
    <fill>
      <patternFill patternType="solid">
        <fgColor rgb="FF1EB53A"/>
        <bgColor indexed="64"/>
      </patternFill>
    </fill>
    <fill>
      <patternFill patternType="solid">
        <fgColor rgb="FF0072C6"/>
        <bgColor indexed="64"/>
      </patternFill>
    </fill>
    <fill>
      <patternFill patternType="solid">
        <fgColor theme="6" tint="0.79998168889431442"/>
        <bgColor indexed="64"/>
      </patternFill>
    </fill>
  </fills>
  <borders count="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bottom/>
      <diagonal/>
    </border>
    <border>
      <left style="thin">
        <color theme="0"/>
      </left>
      <right style="thin">
        <color theme="0"/>
      </right>
      <top style="thin">
        <color theme="0"/>
      </top>
      <bottom style="thin">
        <color theme="0"/>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style="thin">
        <color theme="0"/>
      </left>
      <right/>
      <top/>
      <bottom/>
      <diagonal/>
    </border>
    <border>
      <left/>
      <right style="thin">
        <color theme="0"/>
      </right>
      <top/>
      <bottom/>
      <diagonal/>
    </border>
    <border>
      <left/>
      <right/>
      <top/>
      <bottom style="thin">
        <color theme="0"/>
      </bottom>
      <diagonal/>
    </border>
    <border>
      <left style="thin">
        <color auto="1"/>
      </left>
      <right style="thin">
        <color theme="0"/>
      </right>
      <top style="thin">
        <color auto="1"/>
      </top>
      <bottom style="thin">
        <color theme="0"/>
      </bottom>
      <diagonal/>
    </border>
    <border>
      <left style="thin">
        <color theme="0"/>
      </left>
      <right style="thin">
        <color theme="0"/>
      </right>
      <top style="thin">
        <color auto="1"/>
      </top>
      <bottom style="thin">
        <color theme="0"/>
      </bottom>
      <diagonal/>
    </border>
    <border>
      <left style="thin">
        <color auto="1"/>
      </left>
      <right style="thin">
        <color theme="0"/>
      </right>
      <top style="thin">
        <color theme="0"/>
      </top>
      <bottom style="thin">
        <color theme="0"/>
      </bottom>
      <diagonal/>
    </border>
    <border>
      <left style="thin">
        <color auto="1"/>
      </left>
      <right style="thin">
        <color theme="0"/>
      </right>
      <top style="thin">
        <color theme="0"/>
      </top>
      <bottom style="thin">
        <color auto="1"/>
      </bottom>
      <diagonal/>
    </border>
    <border>
      <left style="thin">
        <color theme="0"/>
      </left>
      <right style="thin">
        <color theme="0"/>
      </right>
      <top style="thin">
        <color theme="0"/>
      </top>
      <bottom style="thin">
        <color auto="1"/>
      </bottom>
      <diagonal/>
    </border>
    <border>
      <left style="thin">
        <color theme="0"/>
      </left>
      <right style="thin">
        <color theme="0"/>
      </right>
      <top/>
      <bottom/>
      <diagonal/>
    </border>
    <border>
      <left style="thin">
        <color auto="1"/>
      </left>
      <right style="thin">
        <color theme="0"/>
      </right>
      <top/>
      <bottom style="thin">
        <color theme="0"/>
      </bottom>
      <diagonal/>
    </border>
    <border>
      <left style="thin">
        <color indexed="64"/>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theme="0"/>
      </left>
      <right style="thin">
        <color indexed="64"/>
      </right>
      <top style="thin">
        <color indexed="64"/>
      </top>
      <bottom style="thin">
        <color indexed="64"/>
      </bottom>
      <diagonal/>
    </border>
    <border>
      <left style="thin">
        <color theme="0"/>
      </left>
      <right/>
      <top style="thin">
        <color theme="0"/>
      </top>
      <bottom style="thin">
        <color auto="1"/>
      </bottom>
      <diagonal/>
    </border>
    <border>
      <left style="thin">
        <color theme="0"/>
      </left>
      <right/>
      <top style="thin">
        <color indexed="64"/>
      </top>
      <bottom style="thin">
        <color indexed="64"/>
      </bottom>
      <diagonal/>
    </border>
    <border>
      <left style="thin">
        <color theme="0"/>
      </left>
      <right/>
      <top style="thin">
        <color auto="1"/>
      </top>
      <bottom style="thin">
        <color theme="0"/>
      </bottom>
      <diagonal/>
    </border>
    <border>
      <left/>
      <right/>
      <top style="thin">
        <color theme="0"/>
      </top>
      <bottom style="thin">
        <color theme="0"/>
      </bottom>
      <diagonal/>
    </border>
    <border>
      <left/>
      <right/>
      <top style="thin">
        <color theme="0"/>
      </top>
      <bottom/>
      <diagonal/>
    </border>
    <border>
      <left/>
      <right style="thin">
        <color theme="0"/>
      </right>
      <top style="thin">
        <color indexed="64"/>
      </top>
      <bottom/>
      <diagonal/>
    </border>
    <border>
      <left/>
      <right/>
      <top style="thin">
        <color theme="0"/>
      </top>
      <bottom style="double">
        <color rgb="FF0070C0"/>
      </bottom>
      <diagonal/>
    </border>
    <border>
      <left style="thin">
        <color theme="0"/>
      </left>
      <right/>
      <top style="double">
        <color rgb="FF0070C0"/>
      </top>
      <bottom style="thin">
        <color theme="0"/>
      </bottom>
      <diagonal/>
    </border>
    <border>
      <left/>
      <right/>
      <top style="double">
        <color rgb="FF0070C0"/>
      </top>
      <bottom style="thin">
        <color theme="0"/>
      </bottom>
      <diagonal/>
    </border>
    <border>
      <left/>
      <right style="thin">
        <color theme="0"/>
      </right>
      <top style="double">
        <color rgb="FF0070C0"/>
      </top>
      <bottom style="thin">
        <color theme="0"/>
      </bottom>
      <diagonal/>
    </border>
    <border>
      <left/>
      <right/>
      <top/>
      <bottom style="double">
        <color rgb="FF0070C0"/>
      </bottom>
      <diagonal/>
    </border>
    <border>
      <left/>
      <right style="thin">
        <color theme="0"/>
      </right>
      <top/>
      <bottom style="double">
        <color theme="0"/>
      </bottom>
      <diagonal/>
    </border>
    <border>
      <left/>
      <right/>
      <top/>
      <bottom style="double">
        <color theme="0"/>
      </bottom>
      <diagonal/>
    </border>
    <border>
      <left/>
      <right/>
      <top style="double">
        <color rgb="FF0070C0"/>
      </top>
      <bottom/>
      <diagonal/>
    </border>
  </borders>
  <cellStyleXfs count="8">
    <xf numFmtId="0" fontId="0" fillId="0" borderId="0"/>
    <xf numFmtId="165" fontId="1" fillId="0" borderId="0" applyFont="0" applyFill="0" applyBorder="0" applyAlignment="0" applyProtection="0"/>
    <xf numFmtId="9" fontId="1" fillId="0" borderId="0" applyFont="0" applyFill="0" applyBorder="0" applyAlignment="0" applyProtection="0"/>
    <xf numFmtId="0" fontId="6" fillId="0" borderId="0"/>
    <xf numFmtId="0" fontId="1" fillId="0" borderId="0"/>
    <xf numFmtId="0" fontId="20" fillId="14" borderId="0" applyNumberFormat="0" applyAlignment="0"/>
    <xf numFmtId="0" fontId="21" fillId="0" borderId="0" applyProtection="0">
      <alignment vertical="center"/>
    </xf>
    <xf numFmtId="164" fontId="1" fillId="0" borderId="0" applyFont="0" applyFill="0" applyBorder="0" applyAlignment="0" applyProtection="0"/>
  </cellStyleXfs>
  <cellXfs count="626">
    <xf numFmtId="0" fontId="0" fillId="0" borderId="0" xfId="0"/>
    <xf numFmtId="0" fontId="3" fillId="9" borderId="18" xfId="0" applyFont="1" applyFill="1" applyBorder="1" applyAlignment="1">
      <alignment horizontal="center" vertical="center"/>
    </xf>
    <xf numFmtId="0" fontId="3" fillId="9" borderId="32" xfId="0" applyFont="1" applyFill="1" applyBorder="1" applyAlignment="1">
      <alignment vertical="center"/>
    </xf>
    <xf numFmtId="0" fontId="2" fillId="2" borderId="37" xfId="0" applyFont="1" applyFill="1" applyBorder="1" applyAlignment="1">
      <alignment vertical="center"/>
    </xf>
    <xf numFmtId="0" fontId="2" fillId="2" borderId="38" xfId="0" applyFont="1" applyFill="1" applyBorder="1" applyAlignment="1">
      <alignment horizontal="center" vertical="center"/>
    </xf>
    <xf numFmtId="0" fontId="0" fillId="2" borderId="38" xfId="0" applyFill="1" applyBorder="1" applyAlignment="1">
      <alignment horizontal="center" vertical="center"/>
    </xf>
    <xf numFmtId="0" fontId="12" fillId="0" borderId="0" xfId="0" applyFont="1" applyAlignment="1">
      <alignment horizontal="left"/>
    </xf>
    <xf numFmtId="0" fontId="17" fillId="0" borderId="0" xfId="0" applyFont="1"/>
    <xf numFmtId="0" fontId="0" fillId="0" borderId="0" xfId="0" applyAlignment="1">
      <alignment vertical="center"/>
    </xf>
    <xf numFmtId="0" fontId="9" fillId="0" borderId="0" xfId="0" applyFont="1" applyAlignment="1">
      <alignment horizontal="center" vertical="center"/>
    </xf>
    <xf numFmtId="0" fontId="0" fillId="0" borderId="0" xfId="0" applyAlignment="1">
      <alignment horizontal="left" vertical="center"/>
    </xf>
    <xf numFmtId="0" fontId="0" fillId="0" borderId="0" xfId="0" applyAlignment="1">
      <alignment horizontal="center" vertical="center"/>
    </xf>
    <xf numFmtId="14" fontId="0" fillId="0" borderId="0" xfId="0" applyNumberFormat="1" applyAlignment="1">
      <alignment horizontal="center" vertical="center"/>
    </xf>
    <xf numFmtId="0" fontId="2" fillId="0" borderId="0" xfId="0" applyFont="1" applyAlignment="1">
      <alignment vertical="center"/>
    </xf>
    <xf numFmtId="3" fontId="0" fillId="0" borderId="16" xfId="0" applyNumberFormat="1" applyBorder="1" applyAlignment="1">
      <alignment horizontal="center" vertical="center"/>
    </xf>
    <xf numFmtId="0" fontId="0" fillId="0" borderId="16" xfId="0" applyBorder="1" applyAlignment="1">
      <alignment vertical="center"/>
    </xf>
    <xf numFmtId="0" fontId="3" fillId="9" borderId="0" xfId="0" applyFont="1" applyFill="1" applyAlignment="1">
      <alignment vertical="center"/>
    </xf>
    <xf numFmtId="3" fontId="0" fillId="0" borderId="0" xfId="0" applyNumberFormat="1" applyAlignment="1">
      <alignment horizontal="center" vertical="center"/>
    </xf>
    <xf numFmtId="0" fontId="3" fillId="0" borderId="0" xfId="0" applyFont="1" applyAlignment="1">
      <alignment vertical="center"/>
    </xf>
    <xf numFmtId="165" fontId="0" fillId="0" borderId="0" xfId="1" applyFont="1" applyFill="1" applyBorder="1" applyAlignment="1" applyProtection="1">
      <alignment horizontal="center" vertical="center"/>
    </xf>
    <xf numFmtId="0" fontId="0" fillId="0" borderId="1" xfId="0" applyBorder="1" applyAlignment="1">
      <alignment vertical="center"/>
    </xf>
    <xf numFmtId="0" fontId="0" fillId="0" borderId="5" xfId="0" applyBorder="1" applyAlignment="1">
      <alignment vertical="center"/>
    </xf>
    <xf numFmtId="9" fontId="0" fillId="0" borderId="0" xfId="0" applyNumberFormat="1" applyAlignment="1">
      <alignment vertical="center"/>
    </xf>
    <xf numFmtId="0" fontId="11" fillId="0" borderId="0" xfId="0" applyFont="1" applyAlignment="1">
      <alignment vertical="center"/>
    </xf>
    <xf numFmtId="0" fontId="0" fillId="9" borderId="0" xfId="0" applyFill="1" applyAlignment="1">
      <alignment vertical="center"/>
    </xf>
    <xf numFmtId="0" fontId="2" fillId="9" borderId="0" xfId="0" applyFont="1" applyFill="1" applyAlignment="1">
      <alignment horizontal="center" vertical="center"/>
    </xf>
    <xf numFmtId="0" fontId="0" fillId="9" borderId="0" xfId="0" applyFill="1" applyAlignment="1">
      <alignment horizontal="center" vertical="center"/>
    </xf>
    <xf numFmtId="1" fontId="3" fillId="0" borderId="0" xfId="2" applyNumberFormat="1" applyFont="1" applyFill="1" applyBorder="1" applyAlignment="1" applyProtection="1">
      <alignment vertical="center"/>
    </xf>
    <xf numFmtId="1" fontId="0" fillId="0" borderId="0" xfId="2" applyNumberFormat="1" applyFont="1" applyBorder="1" applyAlignment="1" applyProtection="1">
      <alignment vertical="center"/>
    </xf>
    <xf numFmtId="9" fontId="3" fillId="0" borderId="0" xfId="2" applyFont="1" applyFill="1" applyBorder="1" applyAlignment="1" applyProtection="1">
      <alignment vertical="center"/>
    </xf>
    <xf numFmtId="9" fontId="0" fillId="0" borderId="0" xfId="2" applyFont="1" applyBorder="1" applyAlignment="1" applyProtection="1">
      <alignment vertical="center"/>
    </xf>
    <xf numFmtId="0" fontId="0" fillId="0" borderId="16" xfId="0" applyBorder="1" applyAlignment="1">
      <alignment horizontal="center" vertical="center"/>
    </xf>
    <xf numFmtId="0" fontId="0" fillId="0" borderId="12" xfId="0" applyBorder="1" applyAlignment="1">
      <alignment horizontal="center" vertical="center"/>
    </xf>
    <xf numFmtId="165" fontId="2" fillId="9" borderId="0" xfId="1" applyFont="1" applyFill="1" applyBorder="1" applyAlignment="1" applyProtection="1">
      <alignment horizontal="center" vertical="center"/>
    </xf>
    <xf numFmtId="165" fontId="2" fillId="0" borderId="0" xfId="1" applyFont="1" applyFill="1" applyBorder="1" applyAlignment="1" applyProtection="1">
      <alignment horizontal="center" vertical="center"/>
    </xf>
    <xf numFmtId="0" fontId="0" fillId="0" borderId="6" xfId="0" applyBorder="1" applyAlignment="1">
      <alignment vertical="center"/>
    </xf>
    <xf numFmtId="14" fontId="0" fillId="0" borderId="7" xfId="0" applyNumberFormat="1" applyBorder="1" applyAlignment="1">
      <alignment horizontal="center" vertical="center"/>
    </xf>
    <xf numFmtId="166" fontId="0" fillId="0" borderId="0" xfId="0" applyNumberFormat="1" applyAlignment="1">
      <alignment vertical="center"/>
    </xf>
    <xf numFmtId="0" fontId="3" fillId="0" borderId="11" xfId="0" applyFont="1" applyBorder="1" applyAlignment="1">
      <alignment horizontal="left" vertical="center"/>
    </xf>
    <xf numFmtId="0" fontId="3" fillId="9" borderId="13" xfId="0" applyFont="1" applyFill="1" applyBorder="1" applyAlignment="1">
      <alignment horizontal="left" vertical="center"/>
    </xf>
    <xf numFmtId="171" fontId="3" fillId="9" borderId="13" xfId="0" applyNumberFormat="1" applyFont="1" applyFill="1" applyBorder="1" applyAlignment="1">
      <alignment vertical="center"/>
    </xf>
    <xf numFmtId="171" fontId="3" fillId="9" borderId="0" xfId="0" applyNumberFormat="1" applyFont="1" applyFill="1" applyAlignment="1">
      <alignment vertical="center"/>
    </xf>
    <xf numFmtId="171" fontId="3" fillId="9" borderId="9" xfId="0" applyNumberFormat="1" applyFont="1" applyFill="1" applyBorder="1" applyAlignment="1">
      <alignment vertical="center"/>
    </xf>
    <xf numFmtId="0" fontId="3" fillId="0" borderId="13" xfId="0" applyFont="1" applyBorder="1" applyAlignment="1">
      <alignment horizontal="left" vertical="center"/>
    </xf>
    <xf numFmtId="0" fontId="3" fillId="0" borderId="14" xfId="0" applyFont="1" applyBorder="1" applyAlignment="1">
      <alignment horizontal="left" vertical="center"/>
    </xf>
    <xf numFmtId="0" fontId="2" fillId="0" borderId="14" xfId="0" applyFont="1" applyBorder="1" applyAlignment="1">
      <alignment horizontal="left" vertical="center"/>
    </xf>
    <xf numFmtId="2" fontId="0" fillId="0" borderId="1" xfId="0" applyNumberFormat="1" applyBorder="1" applyAlignment="1">
      <alignment vertical="center"/>
    </xf>
    <xf numFmtId="9" fontId="0" fillId="0" borderId="1" xfId="0" applyNumberFormat="1" applyBorder="1" applyAlignment="1">
      <alignment vertical="center"/>
    </xf>
    <xf numFmtId="0" fontId="3" fillId="9" borderId="33" xfId="0" applyFont="1" applyFill="1" applyBorder="1" applyAlignment="1">
      <alignment vertical="center"/>
    </xf>
    <xf numFmtId="0" fontId="3" fillId="9" borderId="34" xfId="0" applyFont="1" applyFill="1" applyBorder="1" applyAlignment="1">
      <alignment horizontal="center" vertical="center"/>
    </xf>
    <xf numFmtId="0" fontId="3" fillId="9" borderId="30" xfId="0" applyFont="1" applyFill="1" applyBorder="1" applyAlignment="1">
      <alignment vertical="center"/>
    </xf>
    <xf numFmtId="0" fontId="3" fillId="9" borderId="31" xfId="0" applyFont="1" applyFill="1" applyBorder="1" applyAlignment="1">
      <alignment horizontal="center" vertical="center"/>
    </xf>
    <xf numFmtId="0" fontId="13" fillId="8" borderId="28" xfId="0" applyFont="1" applyFill="1" applyBorder="1" applyAlignment="1">
      <alignment horizontal="center" vertical="center" wrapText="1"/>
    </xf>
    <xf numFmtId="0" fontId="13" fillId="8" borderId="35" xfId="0" applyFont="1" applyFill="1" applyBorder="1" applyAlignment="1">
      <alignment horizontal="center" vertical="center" wrapText="1"/>
    </xf>
    <xf numFmtId="0" fontId="13" fillId="8" borderId="27" xfId="0" applyFont="1" applyFill="1" applyBorder="1" applyAlignment="1">
      <alignment horizontal="center" vertical="center" wrapText="1"/>
    </xf>
    <xf numFmtId="0" fontId="2" fillId="2" borderId="39" xfId="0" applyFont="1" applyFill="1" applyBorder="1" applyAlignment="1">
      <alignment horizontal="center" vertical="center"/>
    </xf>
    <xf numFmtId="0" fontId="3" fillId="9" borderId="36" xfId="0" applyFont="1" applyFill="1" applyBorder="1" applyAlignment="1">
      <alignment vertical="center"/>
    </xf>
    <xf numFmtId="0" fontId="3" fillId="9" borderId="20" xfId="0" applyFont="1" applyFill="1" applyBorder="1" applyAlignment="1">
      <alignment horizontal="center" vertical="center"/>
    </xf>
    <xf numFmtId="0" fontId="0" fillId="2" borderId="41" xfId="0" applyFill="1" applyBorder="1" applyAlignment="1">
      <alignment horizontal="center" vertical="center"/>
    </xf>
    <xf numFmtId="0" fontId="2" fillId="2" borderId="41" xfId="0" applyFont="1" applyFill="1" applyBorder="1" applyAlignment="1">
      <alignment horizontal="center" vertical="center"/>
    </xf>
    <xf numFmtId="0" fontId="3" fillId="9" borderId="19" xfId="0" applyFont="1" applyFill="1" applyBorder="1" applyAlignment="1">
      <alignment vertical="center"/>
    </xf>
    <xf numFmtId="0" fontId="3" fillId="9" borderId="22" xfId="0" applyFont="1" applyFill="1" applyBorder="1" applyAlignment="1">
      <alignment vertical="center"/>
    </xf>
    <xf numFmtId="0" fontId="3" fillId="0" borderId="24" xfId="0" applyFont="1" applyBorder="1" applyAlignment="1">
      <alignment vertical="center"/>
    </xf>
    <xf numFmtId="0" fontId="5" fillId="0" borderId="0" xfId="0" applyFont="1" applyAlignment="1">
      <alignment horizontal="center" vertical="center"/>
    </xf>
    <xf numFmtId="0" fontId="8" fillId="0" borderId="0" xfId="0" applyFont="1" applyAlignment="1">
      <alignment vertical="center"/>
    </xf>
    <xf numFmtId="0" fontId="2" fillId="4" borderId="1" xfId="0" applyFont="1" applyFill="1" applyBorder="1" applyAlignment="1">
      <alignment vertical="center" wrapText="1"/>
    </xf>
    <xf numFmtId="0" fontId="2" fillId="4" borderId="1" xfId="0" applyFont="1" applyFill="1" applyBorder="1" applyAlignment="1">
      <alignment horizontal="center" vertical="center" wrapText="1"/>
    </xf>
    <xf numFmtId="0" fontId="8" fillId="0" borderId="1" xfId="0" applyFont="1" applyBorder="1" applyAlignment="1">
      <alignment vertical="center"/>
    </xf>
    <xf numFmtId="0" fontId="2" fillId="9" borderId="0" xfId="0" applyFont="1" applyFill="1" applyAlignment="1">
      <alignment horizontal="center" vertical="center" wrapText="1"/>
    </xf>
    <xf numFmtId="0" fontId="2" fillId="0" borderId="0" xfId="0" applyFont="1" applyAlignment="1">
      <alignment horizontal="center" vertical="center" wrapText="1"/>
    </xf>
    <xf numFmtId="167" fontId="4" fillId="0" borderId="0" xfId="0" applyNumberFormat="1" applyFont="1" applyAlignment="1">
      <alignment vertical="center"/>
    </xf>
    <xf numFmtId="0" fontId="10" fillId="0" borderId="0" xfId="0" applyFont="1" applyAlignment="1">
      <alignment horizontal="center" vertical="center" wrapText="1"/>
    </xf>
    <xf numFmtId="0" fontId="2" fillId="0" borderId="0" xfId="0" applyFont="1" applyAlignment="1">
      <alignment vertical="center" wrapText="1"/>
    </xf>
    <xf numFmtId="166" fontId="2" fillId="0" borderId="0" xfId="0" applyNumberFormat="1" applyFont="1" applyAlignment="1">
      <alignment vertical="center" wrapText="1"/>
    </xf>
    <xf numFmtId="0" fontId="0" fillId="11" borderId="18" xfId="0" applyFill="1" applyBorder="1" applyAlignment="1">
      <alignment horizontal="center" vertical="center"/>
    </xf>
    <xf numFmtId="171" fontId="0" fillId="9" borderId="0" xfId="0" applyNumberFormat="1" applyFill="1" applyAlignment="1">
      <alignment vertical="center"/>
    </xf>
    <xf numFmtId="171" fontId="0" fillId="9" borderId="0" xfId="0" quotePrefix="1" applyNumberFormat="1" applyFill="1" applyAlignment="1">
      <alignment vertical="center"/>
    </xf>
    <xf numFmtId="0" fontId="2" fillId="9" borderId="0" xfId="0" applyFont="1" applyFill="1" applyAlignment="1">
      <alignment vertical="center"/>
    </xf>
    <xf numFmtId="167" fontId="0" fillId="9" borderId="0" xfId="1" applyNumberFormat="1" applyFont="1" applyFill="1" applyBorder="1" applyAlignment="1" applyProtection="1">
      <alignment vertical="center"/>
    </xf>
    <xf numFmtId="172" fontId="2" fillId="9" borderId="0" xfId="0" applyNumberFormat="1" applyFont="1" applyFill="1" applyAlignment="1">
      <alignment vertical="center"/>
    </xf>
    <xf numFmtId="0" fontId="11" fillId="9" borderId="0" xfId="0" applyFont="1" applyFill="1" applyAlignment="1">
      <alignment horizontal="center" vertical="center" wrapText="1"/>
    </xf>
    <xf numFmtId="171" fontId="2" fillId="0" borderId="0" xfId="0" applyNumberFormat="1" applyFont="1" applyAlignment="1">
      <alignment vertical="center"/>
    </xf>
    <xf numFmtId="9" fontId="0" fillId="9" borderId="0" xfId="2" applyFont="1" applyFill="1" applyBorder="1" applyAlignment="1" applyProtection="1">
      <alignment horizontal="center" vertical="center"/>
    </xf>
    <xf numFmtId="9" fontId="3" fillId="9" borderId="0" xfId="2" applyFont="1" applyFill="1" applyBorder="1" applyAlignment="1" applyProtection="1">
      <alignment horizontal="center" vertical="center"/>
    </xf>
    <xf numFmtId="9" fontId="0" fillId="0" borderId="0" xfId="2" applyFont="1" applyBorder="1" applyAlignment="1" applyProtection="1">
      <alignment horizontal="center" vertical="center"/>
    </xf>
    <xf numFmtId="171" fontId="2" fillId="12" borderId="5" xfId="0" applyNumberFormat="1" applyFont="1" applyFill="1" applyBorder="1" applyAlignment="1">
      <alignment vertical="center"/>
    </xf>
    <xf numFmtId="171" fontId="2" fillId="12" borderId="6" xfId="0" applyNumberFormat="1" applyFont="1" applyFill="1" applyBorder="1" applyAlignment="1">
      <alignment vertical="center"/>
    </xf>
    <xf numFmtId="171" fontId="2" fillId="12" borderId="7" xfId="0" applyNumberFormat="1" applyFont="1" applyFill="1" applyBorder="1" applyAlignment="1">
      <alignment vertical="center"/>
    </xf>
    <xf numFmtId="171" fontId="2" fillId="9" borderId="0" xfId="0" applyNumberFormat="1" applyFont="1" applyFill="1" applyAlignment="1">
      <alignment vertical="center"/>
    </xf>
    <xf numFmtId="0" fontId="0" fillId="4" borderId="7" xfId="0" applyFill="1" applyBorder="1" applyAlignment="1">
      <alignment horizontal="center" vertical="center"/>
    </xf>
    <xf numFmtId="0" fontId="0" fillId="0" borderId="5" xfId="0" applyBorder="1" applyAlignment="1">
      <alignment horizontal="left" vertical="center"/>
    </xf>
    <xf numFmtId="0" fontId="0" fillId="0" borderId="11" xfId="0" applyBorder="1" applyAlignment="1">
      <alignment horizontal="left" vertical="center"/>
    </xf>
    <xf numFmtId="0" fontId="2" fillId="2" borderId="1" xfId="0" applyFont="1" applyFill="1" applyBorder="1" applyAlignment="1">
      <alignment horizontal="center" vertical="center"/>
    </xf>
    <xf numFmtId="171" fontId="3" fillId="11" borderId="13" xfId="0" applyNumberFormat="1" applyFont="1" applyFill="1" applyBorder="1" applyAlignment="1">
      <alignment vertical="center"/>
    </xf>
    <xf numFmtId="171" fontId="3" fillId="11" borderId="0" xfId="0" applyNumberFormat="1" applyFont="1" applyFill="1" applyAlignment="1">
      <alignment vertical="center"/>
    </xf>
    <xf numFmtId="171" fontId="3" fillId="11" borderId="9" xfId="0" applyNumberFormat="1" applyFont="1" applyFill="1" applyBorder="1" applyAlignment="1">
      <alignment vertical="center"/>
    </xf>
    <xf numFmtId="0" fontId="3" fillId="3" borderId="11" xfId="0" applyFont="1" applyFill="1" applyBorder="1" applyAlignment="1" applyProtection="1">
      <alignment vertical="center"/>
      <protection locked="0"/>
    </xf>
    <xf numFmtId="0" fontId="3" fillId="3" borderId="13" xfId="0" applyFont="1" applyFill="1" applyBorder="1" applyAlignment="1" applyProtection="1">
      <alignment vertical="center"/>
      <protection locked="0"/>
    </xf>
    <xf numFmtId="0" fontId="3" fillId="3" borderId="16" xfId="0" applyFont="1" applyFill="1" applyBorder="1" applyAlignment="1" applyProtection="1">
      <alignment vertical="center"/>
      <protection locked="0"/>
    </xf>
    <xf numFmtId="0" fontId="3" fillId="3" borderId="0" xfId="0" applyFont="1" applyFill="1" applyAlignment="1" applyProtection="1">
      <alignment vertical="center"/>
      <protection locked="0"/>
    </xf>
    <xf numFmtId="0" fontId="3" fillId="3" borderId="9" xfId="0" applyFont="1" applyFill="1" applyBorder="1" applyAlignment="1" applyProtection="1">
      <alignment vertical="center"/>
      <protection locked="0"/>
    </xf>
    <xf numFmtId="171" fontId="3" fillId="3" borderId="13" xfId="0" applyNumberFormat="1" applyFont="1" applyFill="1" applyBorder="1" applyAlignment="1" applyProtection="1">
      <alignment vertical="center"/>
      <protection locked="0"/>
    </xf>
    <xf numFmtId="171" fontId="3" fillId="3" borderId="0" xfId="0" applyNumberFormat="1" applyFont="1" applyFill="1" applyAlignment="1" applyProtection="1">
      <alignment vertical="center"/>
      <protection locked="0"/>
    </xf>
    <xf numFmtId="0" fontId="3" fillId="3" borderId="12" xfId="0" applyFont="1" applyFill="1" applyBorder="1" applyAlignment="1" applyProtection="1">
      <alignment vertical="center"/>
      <protection locked="0"/>
    </xf>
    <xf numFmtId="171" fontId="3" fillId="3" borderId="9" xfId="0" applyNumberFormat="1" applyFont="1" applyFill="1" applyBorder="1" applyAlignment="1" applyProtection="1">
      <alignment vertical="center"/>
      <protection locked="0"/>
    </xf>
    <xf numFmtId="0" fontId="3" fillId="3" borderId="21" xfId="0" applyFont="1" applyFill="1" applyBorder="1" applyAlignment="1" applyProtection="1">
      <alignment horizontal="center" vertical="center"/>
      <protection locked="0"/>
    </xf>
    <xf numFmtId="0" fontId="3" fillId="3" borderId="23" xfId="0" applyFont="1" applyFill="1" applyBorder="1" applyAlignment="1" applyProtection="1">
      <alignment horizontal="center" vertical="center"/>
      <protection locked="0"/>
    </xf>
    <xf numFmtId="0" fontId="3" fillId="3" borderId="40" xfId="0" applyFont="1" applyFill="1" applyBorder="1" applyAlignment="1" applyProtection="1">
      <alignment horizontal="center" vertical="center"/>
      <protection locked="0"/>
    </xf>
    <xf numFmtId="0" fontId="3" fillId="3" borderId="34" xfId="0" applyFont="1" applyFill="1" applyBorder="1" applyAlignment="1" applyProtection="1">
      <alignment horizontal="center" vertical="center"/>
      <protection locked="0"/>
    </xf>
    <xf numFmtId="0" fontId="3" fillId="3" borderId="42" xfId="0" applyFont="1" applyFill="1" applyBorder="1" applyAlignment="1" applyProtection="1">
      <alignment horizontal="center" vertical="center"/>
      <protection locked="0"/>
    </xf>
    <xf numFmtId="0" fontId="3" fillId="3" borderId="36" xfId="0" applyFont="1" applyFill="1" applyBorder="1" applyAlignment="1" applyProtection="1">
      <alignment vertical="center"/>
      <protection locked="0"/>
    </xf>
    <xf numFmtId="0" fontId="3" fillId="3" borderId="32" xfId="0" applyFont="1" applyFill="1" applyBorder="1" applyAlignment="1" applyProtection="1">
      <alignment vertical="center"/>
      <protection locked="0"/>
    </xf>
    <xf numFmtId="0" fontId="3" fillId="3" borderId="33" xfId="0" applyFont="1" applyFill="1" applyBorder="1" applyAlignment="1" applyProtection="1">
      <alignment vertical="center"/>
      <protection locked="0"/>
    </xf>
    <xf numFmtId="0" fontId="3" fillId="3" borderId="25" xfId="0" applyFont="1" applyFill="1" applyBorder="1" applyAlignment="1" applyProtection="1">
      <alignment horizontal="center" vertical="center"/>
      <protection locked="0"/>
    </xf>
    <xf numFmtId="0" fontId="3" fillId="3" borderId="26" xfId="0" applyFont="1" applyFill="1" applyBorder="1" applyAlignment="1" applyProtection="1">
      <alignment horizontal="center" vertical="center"/>
      <protection locked="0"/>
    </xf>
    <xf numFmtId="171" fontId="2" fillId="9" borderId="6" xfId="0" applyNumberFormat="1" applyFont="1" applyFill="1" applyBorder="1" applyAlignment="1">
      <alignment vertical="center"/>
    </xf>
    <xf numFmtId="0" fontId="2" fillId="0" borderId="0" xfId="0" applyFont="1"/>
    <xf numFmtId="9" fontId="0" fillId="0" borderId="0" xfId="0" applyNumberFormat="1"/>
    <xf numFmtId="9" fontId="0" fillId="0" borderId="0" xfId="2" applyFont="1"/>
    <xf numFmtId="0" fontId="0" fillId="0" borderId="0" xfId="0" applyAlignment="1">
      <alignment horizontal="center"/>
    </xf>
    <xf numFmtId="0" fontId="14" fillId="9" borderId="0" xfId="0" applyFont="1" applyFill="1" applyAlignment="1">
      <alignment horizontal="center" vertical="center" wrapText="1"/>
    </xf>
    <xf numFmtId="0" fontId="11" fillId="6" borderId="0" xfId="0" applyFont="1" applyFill="1" applyAlignment="1">
      <alignment horizontal="center" vertical="center"/>
    </xf>
    <xf numFmtId="0" fontId="2" fillId="0" borderId="0" xfId="0" applyFont="1" applyAlignment="1">
      <alignment horizontal="center" vertical="center"/>
    </xf>
    <xf numFmtId="0" fontId="0" fillId="0" borderId="44" xfId="0" applyBorder="1"/>
    <xf numFmtId="173" fontId="0" fillId="0" borderId="10" xfId="0" applyNumberFormat="1" applyBorder="1" applyAlignment="1">
      <alignment vertical="center"/>
    </xf>
    <xf numFmtId="173" fontId="0" fillId="0" borderId="6" xfId="0" applyNumberFormat="1" applyBorder="1" applyAlignment="1">
      <alignment vertical="center"/>
    </xf>
    <xf numFmtId="173" fontId="0" fillId="0" borderId="0" xfId="0" applyNumberFormat="1" applyAlignment="1">
      <alignment vertical="center"/>
    </xf>
    <xf numFmtId="173" fontId="0" fillId="9" borderId="0" xfId="1" applyNumberFormat="1" applyFont="1" applyFill="1" applyBorder="1" applyAlignment="1" applyProtection="1">
      <alignment vertical="center"/>
    </xf>
    <xf numFmtId="173" fontId="2" fillId="0" borderId="0" xfId="0" applyNumberFormat="1" applyFont="1" applyAlignment="1">
      <alignment vertical="center"/>
    </xf>
    <xf numFmtId="2" fontId="0" fillId="0" borderId="0" xfId="1" applyNumberFormat="1" applyFont="1" applyBorder="1" applyAlignment="1" applyProtection="1">
      <alignment vertical="center"/>
    </xf>
    <xf numFmtId="2" fontId="0" fillId="9" borderId="0" xfId="1" applyNumberFormat="1" applyFont="1" applyFill="1" applyBorder="1" applyAlignment="1" applyProtection="1">
      <alignment vertical="center"/>
    </xf>
    <xf numFmtId="2" fontId="0" fillId="0" borderId="0" xfId="0" applyNumberFormat="1" applyAlignment="1">
      <alignment vertical="center"/>
    </xf>
    <xf numFmtId="172" fontId="2" fillId="0" borderId="0" xfId="0" applyNumberFormat="1" applyFont="1" applyAlignment="1">
      <alignment vertical="center"/>
    </xf>
    <xf numFmtId="0" fontId="0" fillId="13" borderId="0" xfId="0" applyFill="1" applyAlignment="1">
      <alignment vertical="center"/>
    </xf>
    <xf numFmtId="0" fontId="22" fillId="16" borderId="0" xfId="0" applyFont="1" applyFill="1" applyAlignment="1">
      <alignment vertical="center"/>
    </xf>
    <xf numFmtId="167" fontId="0" fillId="9" borderId="0" xfId="1" applyNumberFormat="1" applyFont="1" applyFill="1" applyBorder="1" applyAlignment="1" applyProtection="1">
      <alignment horizontal="center" vertical="center" wrapText="1"/>
    </xf>
    <xf numFmtId="167" fontId="0" fillId="0" borderId="0" xfId="1" applyNumberFormat="1" applyFont="1" applyFill="1" applyBorder="1" applyAlignment="1" applyProtection="1">
      <alignment horizontal="center" vertical="center" wrapText="1"/>
    </xf>
    <xf numFmtId="0" fontId="23" fillId="0" borderId="0" xfId="0" applyFont="1"/>
    <xf numFmtId="0" fontId="25" fillId="18" borderId="0" xfId="0" applyFont="1" applyFill="1"/>
    <xf numFmtId="167" fontId="23" fillId="0" borderId="0" xfId="1" applyNumberFormat="1" applyFont="1" applyAlignment="1">
      <alignment horizontal="right"/>
    </xf>
    <xf numFmtId="0" fontId="26" fillId="0" borderId="10" xfId="0" applyFont="1" applyBorder="1"/>
    <xf numFmtId="0" fontId="23" fillId="0" borderId="10" xfId="0" applyFont="1" applyBorder="1"/>
    <xf numFmtId="175" fontId="23" fillId="0" borderId="0" xfId="7" applyNumberFormat="1" applyFont="1"/>
    <xf numFmtId="9" fontId="23" fillId="0" borderId="0" xfId="2" applyFont="1"/>
    <xf numFmtId="165" fontId="23" fillId="0" borderId="0" xfId="1" applyFont="1" applyAlignment="1">
      <alignment horizontal="right"/>
    </xf>
    <xf numFmtId="9" fontId="23" fillId="0" borderId="10" xfId="2" applyFont="1" applyBorder="1"/>
    <xf numFmtId="9" fontId="23" fillId="0" borderId="0" xfId="2" applyFont="1" applyFill="1"/>
    <xf numFmtId="9" fontId="23" fillId="0" borderId="0" xfId="2" applyFont="1" applyBorder="1"/>
    <xf numFmtId="9" fontId="23" fillId="0" borderId="10" xfId="0" applyNumberFormat="1" applyFont="1" applyBorder="1"/>
    <xf numFmtId="9" fontId="23" fillId="0" borderId="0" xfId="0" applyNumberFormat="1" applyFont="1"/>
    <xf numFmtId="0" fontId="23" fillId="0" borderId="6" xfId="0" applyFont="1" applyBorder="1"/>
    <xf numFmtId="9" fontId="23" fillId="0" borderId="6" xfId="0" applyNumberFormat="1" applyFont="1" applyBorder="1"/>
    <xf numFmtId="0" fontId="26" fillId="0" borderId="0" xfId="4" applyFont="1" applyAlignment="1">
      <alignment vertical="center" wrapText="1"/>
    </xf>
    <xf numFmtId="2" fontId="28" fillId="19" borderId="18" xfId="5" applyNumberFormat="1" applyFont="1" applyFill="1" applyBorder="1"/>
    <xf numFmtId="2" fontId="28" fillId="0" borderId="18" xfId="5" applyNumberFormat="1" applyFont="1" applyFill="1" applyBorder="1"/>
    <xf numFmtId="0" fontId="29" fillId="0" borderId="0" xfId="6" applyFont="1">
      <alignment vertical="center"/>
    </xf>
    <xf numFmtId="9" fontId="23" fillId="0" borderId="0" xfId="2" applyFont="1" applyAlignment="1">
      <alignment horizontal="right"/>
    </xf>
    <xf numFmtId="2" fontId="28" fillId="0" borderId="0" xfId="5" applyNumberFormat="1" applyFont="1" applyFill="1"/>
    <xf numFmtId="0" fontId="26" fillId="0" borderId="0" xfId="0" applyFont="1"/>
    <xf numFmtId="0" fontId="29" fillId="0" borderId="10" xfId="6" applyFont="1" applyBorder="1">
      <alignment vertical="center"/>
    </xf>
    <xf numFmtId="0" fontId="29" fillId="0" borderId="6" xfId="6" applyFont="1" applyBorder="1">
      <alignment vertical="center"/>
    </xf>
    <xf numFmtId="2" fontId="28" fillId="19" borderId="25" xfId="5" applyNumberFormat="1" applyFont="1" applyFill="1" applyBorder="1"/>
    <xf numFmtId="0" fontId="24" fillId="15" borderId="0" xfId="4" applyFont="1" applyFill="1" applyAlignment="1">
      <alignment vertical="center" wrapText="1"/>
    </xf>
    <xf numFmtId="0" fontId="25" fillId="15" borderId="0" xfId="0" applyFont="1" applyFill="1"/>
    <xf numFmtId="0" fontId="30" fillId="0" borderId="0" xfId="0" applyFont="1" applyAlignment="1">
      <alignment vertical="center"/>
    </xf>
    <xf numFmtId="0" fontId="23" fillId="0" borderId="0" xfId="0" applyFont="1" applyAlignment="1">
      <alignment vertical="center"/>
    </xf>
    <xf numFmtId="0" fontId="32" fillId="0" borderId="0" xfId="0" applyFont="1" applyAlignment="1">
      <alignment horizontal="center" vertical="center"/>
    </xf>
    <xf numFmtId="177" fontId="23" fillId="0" borderId="0" xfId="0" applyNumberFormat="1" applyFont="1"/>
    <xf numFmtId="176" fontId="23" fillId="0" borderId="0" xfId="0" applyNumberFormat="1" applyFont="1" applyAlignment="1">
      <alignment vertical="center"/>
    </xf>
    <xf numFmtId="176" fontId="23" fillId="0" borderId="0" xfId="0" applyNumberFormat="1" applyFont="1"/>
    <xf numFmtId="0" fontId="35" fillId="9" borderId="0" xfId="0" applyFont="1" applyFill="1" applyAlignment="1">
      <alignment vertical="center"/>
    </xf>
    <xf numFmtId="0" fontId="35" fillId="11" borderId="0" xfId="0" applyFont="1" applyFill="1" applyAlignment="1" applyProtection="1">
      <alignment horizontal="center" vertical="center"/>
      <protection locked="0"/>
    </xf>
    <xf numFmtId="0" fontId="34" fillId="9" borderId="0" xfId="0" applyFont="1" applyFill="1" applyAlignment="1">
      <alignment horizontal="center" vertical="center"/>
    </xf>
    <xf numFmtId="0" fontId="35" fillId="9" borderId="0" xfId="0" applyFont="1" applyFill="1" applyAlignment="1">
      <alignment horizontal="center" vertical="center"/>
    </xf>
    <xf numFmtId="14" fontId="35" fillId="11" borderId="0" xfId="0" applyNumberFormat="1" applyFont="1" applyFill="1" applyAlignment="1" applyProtection="1">
      <alignment horizontal="center" vertical="center"/>
      <protection locked="0"/>
    </xf>
    <xf numFmtId="0" fontId="35" fillId="0" borderId="0" xfId="0" applyFont="1" applyAlignment="1">
      <alignment vertical="center"/>
    </xf>
    <xf numFmtId="9" fontId="35" fillId="11" borderId="0" xfId="0" applyNumberFormat="1" applyFont="1" applyFill="1" applyAlignment="1" applyProtection="1">
      <alignment horizontal="center" vertical="center"/>
      <protection locked="0"/>
    </xf>
    <xf numFmtId="9" fontId="35" fillId="0" borderId="0" xfId="2" applyFont="1" applyFill="1" applyBorder="1" applyAlignment="1" applyProtection="1">
      <alignment horizontal="center" vertical="center"/>
    </xf>
    <xf numFmtId="169" fontId="35" fillId="11" borderId="0" xfId="0" applyNumberFormat="1" applyFont="1" applyFill="1" applyAlignment="1" applyProtection="1">
      <alignment horizontal="center" vertical="center"/>
      <protection locked="0"/>
    </xf>
    <xf numFmtId="1" fontId="0" fillId="17" borderId="18" xfId="0" applyNumberFormat="1" applyFill="1" applyBorder="1" applyAlignment="1">
      <alignment horizontal="center"/>
    </xf>
    <xf numFmtId="0" fontId="0" fillId="0" borderId="46" xfId="0" applyBorder="1"/>
    <xf numFmtId="0" fontId="37" fillId="0" borderId="0" xfId="0" applyFont="1" applyAlignment="1">
      <alignment horizontal="center" vertical="center"/>
    </xf>
    <xf numFmtId="0" fontId="37" fillId="0" borderId="0" xfId="0" applyFont="1"/>
    <xf numFmtId="0" fontId="29" fillId="0" borderId="35" xfId="6" applyFont="1" applyBorder="1">
      <alignment vertical="center"/>
    </xf>
    <xf numFmtId="0" fontId="0" fillId="0" borderId="52" xfId="0" applyBorder="1"/>
    <xf numFmtId="0" fontId="0" fillId="0" borderId="51" xfId="0" applyBorder="1"/>
    <xf numFmtId="0" fontId="0" fillId="0" borderId="50" xfId="0" applyBorder="1"/>
    <xf numFmtId="0" fontId="34" fillId="15" borderId="0" xfId="0" applyFont="1" applyFill="1" applyAlignment="1">
      <alignment horizontal="center" vertical="center"/>
    </xf>
    <xf numFmtId="0" fontId="35" fillId="0" borderId="50" xfId="0" applyFont="1" applyBorder="1" applyAlignment="1">
      <alignment vertical="center"/>
    </xf>
    <xf numFmtId="0" fontId="38" fillId="0" borderId="50" xfId="0" applyFont="1" applyBorder="1" applyAlignment="1">
      <alignment vertical="center"/>
    </xf>
    <xf numFmtId="0" fontId="0" fillId="0" borderId="18" xfId="0" applyBorder="1" applyAlignment="1" applyProtection="1">
      <alignment horizontal="left" vertical="center" wrapText="1"/>
      <protection locked="0"/>
    </xf>
    <xf numFmtId="0" fontId="0" fillId="0" borderId="44" xfId="0" applyBorder="1" applyAlignment="1" applyProtection="1">
      <alignment horizontal="left" vertical="center" wrapText="1"/>
      <protection locked="0"/>
    </xf>
    <xf numFmtId="1" fontId="0" fillId="0" borderId="44" xfId="0" applyNumberFormat="1" applyBorder="1" applyAlignment="1">
      <alignment horizontal="center"/>
    </xf>
    <xf numFmtId="0" fontId="0" fillId="0" borderId="44" xfId="0" applyBorder="1" applyAlignment="1">
      <alignment horizontal="center" vertical="center"/>
    </xf>
    <xf numFmtId="0" fontId="0" fillId="11" borderId="18" xfId="0" applyFill="1" applyBorder="1" applyAlignment="1" applyProtection="1">
      <alignment horizontal="left" vertical="center" wrapText="1"/>
      <protection locked="0"/>
    </xf>
    <xf numFmtId="0" fontId="0" fillId="11" borderId="23" xfId="0" applyFill="1" applyBorder="1" applyAlignment="1" applyProtection="1">
      <alignment horizontal="left" vertical="center" wrapText="1"/>
      <protection locked="0"/>
    </xf>
    <xf numFmtId="0" fontId="0" fillId="0" borderId="44" xfId="0" applyBorder="1" applyAlignment="1">
      <alignment vertical="center"/>
    </xf>
    <xf numFmtId="0" fontId="0" fillId="0" borderId="0" xfId="0" applyAlignment="1" applyProtection="1">
      <alignment horizontal="left" vertical="center" wrapText="1"/>
      <protection locked="0"/>
    </xf>
    <xf numFmtId="0" fontId="33" fillId="0" borderId="0" xfId="6" applyFont="1">
      <alignment vertical="center"/>
    </xf>
    <xf numFmtId="1" fontId="0" fillId="0" borderId="0" xfId="0" applyNumberFormat="1" applyAlignment="1">
      <alignment horizontal="center"/>
    </xf>
    <xf numFmtId="0" fontId="0" fillId="0" borderId="46" xfId="0" applyBorder="1" applyAlignment="1">
      <alignment vertical="center"/>
    </xf>
    <xf numFmtId="0" fontId="0" fillId="0" borderId="50" xfId="0" applyBorder="1" applyAlignment="1">
      <alignment vertical="center"/>
    </xf>
    <xf numFmtId="165" fontId="0" fillId="5" borderId="0" xfId="1" applyFont="1" applyFill="1" applyBorder="1" applyAlignment="1" applyProtection="1">
      <alignment horizontal="center" vertical="center"/>
    </xf>
    <xf numFmtId="1" fontId="3" fillId="11" borderId="0" xfId="2" applyNumberFormat="1" applyFont="1" applyFill="1" applyBorder="1" applyAlignment="1" applyProtection="1">
      <alignment vertical="center"/>
      <protection locked="0"/>
    </xf>
    <xf numFmtId="9" fontId="3" fillId="11" borderId="0" xfId="2" applyFont="1" applyFill="1" applyBorder="1" applyAlignment="1" applyProtection="1">
      <alignment vertical="center"/>
      <protection locked="0"/>
    </xf>
    <xf numFmtId="165" fontId="2" fillId="5" borderId="0" xfId="1" applyFont="1" applyFill="1" applyBorder="1" applyAlignment="1" applyProtection="1">
      <alignment horizontal="center" vertical="center"/>
    </xf>
    <xf numFmtId="0" fontId="37" fillId="9" borderId="0" xfId="0" applyFont="1" applyFill="1" applyAlignment="1">
      <alignment horizontal="center" vertical="center"/>
    </xf>
    <xf numFmtId="0" fontId="3" fillId="11" borderId="0" xfId="0" applyFont="1" applyFill="1" applyAlignment="1" applyProtection="1">
      <alignment vertical="center"/>
      <protection locked="0"/>
    </xf>
    <xf numFmtId="0" fontId="0" fillId="5" borderId="0" xfId="0" applyFill="1" applyAlignment="1">
      <alignment horizontal="center" vertical="center"/>
    </xf>
    <xf numFmtId="3" fontId="3" fillId="0" borderId="0" xfId="0" applyNumberFormat="1" applyFont="1" applyAlignment="1">
      <alignment horizontal="center" vertical="center"/>
    </xf>
    <xf numFmtId="0" fontId="3" fillId="0" borderId="0" xfId="0" applyFont="1" applyAlignment="1">
      <alignment horizontal="center" vertical="center"/>
    </xf>
    <xf numFmtId="0" fontId="2" fillId="2" borderId="0" xfId="0" applyFont="1" applyFill="1" applyAlignment="1">
      <alignment horizontal="center" vertical="center"/>
    </xf>
    <xf numFmtId="0" fontId="2" fillId="5" borderId="0" xfId="0" applyFont="1" applyFill="1" applyAlignment="1">
      <alignment horizontal="center" vertical="center" wrapText="1"/>
    </xf>
    <xf numFmtId="0" fontId="2" fillId="9" borderId="0" xfId="0" applyFont="1" applyFill="1" applyAlignment="1">
      <alignment vertical="center" wrapText="1"/>
    </xf>
    <xf numFmtId="0" fontId="7" fillId="0" borderId="0" xfId="0" applyFont="1" applyAlignment="1">
      <alignment vertical="center"/>
    </xf>
    <xf numFmtId="3" fontId="2" fillId="5" borderId="0" xfId="0" applyNumberFormat="1" applyFont="1" applyFill="1" applyAlignment="1">
      <alignment horizontal="center" vertical="center"/>
    </xf>
    <xf numFmtId="165" fontId="2" fillId="5" borderId="0" xfId="1" applyFont="1" applyFill="1" applyBorder="1" applyAlignment="1" applyProtection="1">
      <alignment vertical="center"/>
    </xf>
    <xf numFmtId="165" fontId="2" fillId="0" borderId="0" xfId="1" applyFont="1" applyBorder="1" applyAlignment="1" applyProtection="1">
      <alignment vertical="center"/>
    </xf>
    <xf numFmtId="165" fontId="2" fillId="0" borderId="0" xfId="1" applyFont="1" applyFill="1" applyBorder="1" applyAlignment="1" applyProtection="1">
      <alignment vertical="center"/>
    </xf>
    <xf numFmtId="0" fontId="3" fillId="9" borderId="50" xfId="0" applyFont="1" applyFill="1" applyBorder="1" applyAlignment="1">
      <alignment vertical="center"/>
    </xf>
    <xf numFmtId="3" fontId="0" fillId="0" borderId="50" xfId="0" applyNumberFormat="1" applyBorder="1" applyAlignment="1">
      <alignment horizontal="center" vertical="center"/>
    </xf>
    <xf numFmtId="0" fontId="3" fillId="11" borderId="50" xfId="0" applyFont="1" applyFill="1" applyBorder="1" applyAlignment="1" applyProtection="1">
      <alignment vertical="center"/>
      <protection locked="0"/>
    </xf>
    <xf numFmtId="0" fontId="3" fillId="0" borderId="50" xfId="0" applyFont="1" applyBorder="1" applyAlignment="1">
      <alignment vertical="center"/>
    </xf>
    <xf numFmtId="0" fontId="0" fillId="5" borderId="50" xfId="0" applyFill="1" applyBorder="1" applyAlignment="1">
      <alignment horizontal="center" vertical="center"/>
    </xf>
    <xf numFmtId="165" fontId="0" fillId="5" borderId="50" xfId="1" applyFont="1" applyFill="1" applyBorder="1" applyAlignment="1" applyProtection="1">
      <alignment horizontal="center" vertical="center"/>
    </xf>
    <xf numFmtId="165" fontId="0" fillId="0" borderId="50" xfId="1" applyFont="1" applyFill="1" applyBorder="1" applyAlignment="1" applyProtection="1">
      <alignment horizontal="center" vertical="center"/>
    </xf>
    <xf numFmtId="165" fontId="2" fillId="5" borderId="50" xfId="1" applyFont="1" applyFill="1" applyBorder="1" applyAlignment="1" applyProtection="1">
      <alignment horizontal="center" vertical="center"/>
    </xf>
    <xf numFmtId="0" fontId="0" fillId="5" borderId="0" xfId="0" applyFill="1" applyAlignment="1">
      <alignment horizontal="left" vertical="center"/>
    </xf>
    <xf numFmtId="0" fontId="0" fillId="5" borderId="0" xfId="0" applyFill="1" applyAlignment="1" applyProtection="1">
      <alignment vertical="center"/>
      <protection locked="0"/>
    </xf>
    <xf numFmtId="0" fontId="0" fillId="5" borderId="50" xfId="0" applyFill="1" applyBorder="1" applyAlignment="1" applyProtection="1">
      <alignment vertical="center"/>
      <protection locked="0"/>
    </xf>
    <xf numFmtId="0" fontId="25" fillId="0" borderId="0" xfId="0" applyFont="1" applyAlignment="1">
      <alignment vertical="center"/>
    </xf>
    <xf numFmtId="174" fontId="25" fillId="0" borderId="0" xfId="0" applyNumberFormat="1" applyFont="1" applyAlignment="1">
      <alignment vertical="center"/>
    </xf>
    <xf numFmtId="0" fontId="25" fillId="9" borderId="0" xfId="0" applyFont="1" applyFill="1" applyAlignment="1">
      <alignment vertical="center" wrapText="1"/>
    </xf>
    <xf numFmtId="165" fontId="2" fillId="0" borderId="0" xfId="0" applyNumberFormat="1" applyFont="1" applyAlignment="1">
      <alignment vertical="center"/>
    </xf>
    <xf numFmtId="0" fontId="3" fillId="5" borderId="50" xfId="0" applyFont="1" applyFill="1" applyBorder="1" applyAlignment="1">
      <alignment vertical="center"/>
    </xf>
    <xf numFmtId="1" fontId="3" fillId="11" borderId="50" xfId="2" applyNumberFormat="1" applyFont="1" applyFill="1" applyBorder="1" applyAlignment="1" applyProtection="1">
      <alignment vertical="center"/>
      <protection locked="0"/>
    </xf>
    <xf numFmtId="0" fontId="37" fillId="0" borderId="0" xfId="0" applyFont="1" applyAlignment="1">
      <alignment vertical="center"/>
    </xf>
    <xf numFmtId="165" fontId="0" fillId="9" borderId="0" xfId="1" applyFont="1" applyFill="1" applyBorder="1" applyAlignment="1" applyProtection="1">
      <alignment horizontal="center" vertical="center"/>
    </xf>
    <xf numFmtId="9" fontId="3" fillId="11" borderId="50" xfId="2" applyFont="1" applyFill="1" applyBorder="1" applyAlignment="1" applyProtection="1">
      <alignment vertical="center"/>
      <protection locked="0"/>
    </xf>
    <xf numFmtId="9" fontId="3" fillId="0" borderId="50" xfId="2" applyFont="1" applyFill="1" applyBorder="1" applyAlignment="1" applyProtection="1">
      <alignment vertical="center"/>
    </xf>
    <xf numFmtId="9" fontId="0" fillId="0" borderId="50" xfId="2" applyFont="1" applyBorder="1" applyAlignment="1" applyProtection="1">
      <alignment vertical="center"/>
    </xf>
    <xf numFmtId="165" fontId="2" fillId="9" borderId="50" xfId="1" applyFont="1" applyFill="1" applyBorder="1" applyAlignment="1" applyProtection="1">
      <alignment horizontal="center" vertical="center"/>
    </xf>
    <xf numFmtId="0" fontId="7" fillId="0" borderId="50" xfId="0" applyFont="1" applyBorder="1" applyAlignment="1">
      <alignment vertical="center"/>
    </xf>
    <xf numFmtId="165" fontId="2" fillId="0" borderId="50" xfId="1" applyFont="1" applyFill="1" applyBorder="1" applyAlignment="1" applyProtection="1">
      <alignment vertical="center"/>
    </xf>
    <xf numFmtId="165" fontId="2" fillId="0" borderId="50" xfId="0" applyNumberFormat="1" applyFont="1" applyBorder="1" applyAlignment="1">
      <alignment vertical="center"/>
    </xf>
    <xf numFmtId="165" fontId="2" fillId="0" borderId="50" xfId="1" applyFont="1" applyFill="1" applyBorder="1" applyAlignment="1" applyProtection="1">
      <alignment horizontal="center" vertical="center"/>
    </xf>
    <xf numFmtId="14" fontId="0" fillId="5" borderId="0" xfId="0" applyNumberFormat="1" applyFill="1" applyAlignment="1">
      <alignment horizontal="center" vertical="center"/>
    </xf>
    <xf numFmtId="0" fontId="37" fillId="0" borderId="0" xfId="0" applyFont="1" applyAlignment="1">
      <alignment horizontal="center" vertical="center" wrapText="1"/>
    </xf>
    <xf numFmtId="0" fontId="2" fillId="5" borderId="0" xfId="0" applyFont="1" applyFill="1" applyAlignment="1">
      <alignment vertical="center"/>
    </xf>
    <xf numFmtId="0" fontId="23" fillId="0" borderId="0" xfId="0" applyFont="1" applyAlignment="1">
      <alignment horizontal="center" vertical="center"/>
    </xf>
    <xf numFmtId="0" fontId="23" fillId="5" borderId="0" xfId="0" applyFont="1" applyFill="1" applyAlignment="1">
      <alignment vertical="center"/>
    </xf>
    <xf numFmtId="0" fontId="23" fillId="5" borderId="35" xfId="0" applyFont="1" applyFill="1" applyBorder="1" applyAlignment="1">
      <alignment horizontal="center" vertical="center"/>
    </xf>
    <xf numFmtId="0" fontId="23" fillId="0" borderId="35" xfId="0" applyFont="1" applyBorder="1" applyAlignment="1">
      <alignment horizontal="center" vertical="center"/>
    </xf>
    <xf numFmtId="14" fontId="23" fillId="5" borderId="21" xfId="0" applyNumberFormat="1" applyFont="1" applyFill="1" applyBorder="1" applyAlignment="1">
      <alignment horizontal="center" vertical="center"/>
    </xf>
    <xf numFmtId="14" fontId="23" fillId="0" borderId="21" xfId="0" applyNumberFormat="1" applyFont="1" applyBorder="1" applyAlignment="1">
      <alignment horizontal="center" vertical="center"/>
    </xf>
    <xf numFmtId="0" fontId="23" fillId="0" borderId="43" xfId="0" applyFont="1" applyBorder="1" applyAlignment="1">
      <alignment vertical="center"/>
    </xf>
    <xf numFmtId="0" fontId="26" fillId="5" borderId="0" xfId="0" applyFont="1" applyFill="1" applyAlignment="1">
      <alignment vertical="center"/>
    </xf>
    <xf numFmtId="166" fontId="23" fillId="0" borderId="0" xfId="0" applyNumberFormat="1" applyFont="1" applyAlignment="1">
      <alignment vertical="center"/>
    </xf>
    <xf numFmtId="0" fontId="23" fillId="0" borderId="44" xfId="0" applyFont="1" applyBorder="1" applyAlignment="1">
      <alignment vertical="center"/>
    </xf>
    <xf numFmtId="0" fontId="31" fillId="9" borderId="0" xfId="0" applyFont="1" applyFill="1" applyAlignment="1">
      <alignment vertical="center" wrapText="1"/>
    </xf>
    <xf numFmtId="0" fontId="32" fillId="0" borderId="50" xfId="0" applyFont="1" applyBorder="1" applyAlignment="1">
      <alignment horizontal="center" vertical="center"/>
    </xf>
    <xf numFmtId="0" fontId="23" fillId="0" borderId="50" xfId="0" applyFont="1" applyBorder="1" applyAlignment="1">
      <alignment vertical="center"/>
    </xf>
    <xf numFmtId="166" fontId="23" fillId="0" borderId="50" xfId="0" applyNumberFormat="1" applyFont="1" applyBorder="1" applyAlignment="1">
      <alignment vertical="center"/>
    </xf>
    <xf numFmtId="0" fontId="31" fillId="9" borderId="50" xfId="0" applyFont="1" applyFill="1" applyBorder="1" applyAlignment="1">
      <alignment vertical="center" wrapText="1"/>
    </xf>
    <xf numFmtId="0" fontId="41" fillId="0" borderId="0" xfId="4" applyFont="1" applyAlignment="1">
      <alignment vertical="center" wrapText="1"/>
    </xf>
    <xf numFmtId="0" fontId="42" fillId="0" borderId="0" xfId="0" applyFont="1" applyAlignment="1">
      <alignment horizontal="center" vertical="center" wrapText="1"/>
    </xf>
    <xf numFmtId="0" fontId="43" fillId="0" borderId="0" xfId="0" applyFont="1" applyAlignment="1">
      <alignment vertical="center"/>
    </xf>
    <xf numFmtId="0" fontId="42" fillId="0" borderId="0" xfId="0" applyFont="1" applyAlignment="1">
      <alignment horizontal="center" vertical="center"/>
    </xf>
    <xf numFmtId="0" fontId="41" fillId="10" borderId="0" xfId="4" applyFont="1" applyFill="1" applyAlignment="1">
      <alignment horizontal="center" vertical="center" wrapText="1"/>
    </xf>
    <xf numFmtId="0" fontId="44" fillId="0" borderId="0" xfId="0" applyFont="1" applyAlignment="1">
      <alignment horizontal="center" vertical="center"/>
    </xf>
    <xf numFmtId="0" fontId="26" fillId="9" borderId="0" xfId="0" applyFont="1" applyFill="1" applyAlignment="1">
      <alignment horizontal="center" vertical="center"/>
    </xf>
    <xf numFmtId="0" fontId="42" fillId="0" borderId="0" xfId="0" applyFont="1" applyAlignment="1">
      <alignment vertical="center"/>
    </xf>
    <xf numFmtId="0" fontId="26" fillId="0" borderId="0" xfId="0" applyFont="1" applyAlignment="1">
      <alignment vertical="center"/>
    </xf>
    <xf numFmtId="0" fontId="46" fillId="11" borderId="0" xfId="0" applyFont="1" applyFill="1" applyAlignment="1">
      <alignment vertical="center"/>
    </xf>
    <xf numFmtId="0" fontId="46" fillId="9" borderId="0" xfId="0" applyFont="1" applyFill="1" applyAlignment="1">
      <alignment vertical="center"/>
    </xf>
    <xf numFmtId="0" fontId="23" fillId="9" borderId="0" xfId="0" applyFont="1" applyFill="1" applyAlignment="1">
      <alignment horizontal="center" vertical="center"/>
    </xf>
    <xf numFmtId="0" fontId="23" fillId="9" borderId="0" xfId="0" applyFont="1" applyFill="1" applyAlignment="1">
      <alignment vertical="center"/>
    </xf>
    <xf numFmtId="0" fontId="46" fillId="5" borderId="0" xfId="0" applyFont="1" applyFill="1" applyAlignment="1">
      <alignment vertical="center"/>
    </xf>
    <xf numFmtId="1" fontId="46" fillId="9" borderId="0" xfId="0" applyNumberFormat="1" applyFont="1" applyFill="1" applyAlignment="1">
      <alignment vertical="center"/>
    </xf>
    <xf numFmtId="1" fontId="46" fillId="5" borderId="0" xfId="0" applyNumberFormat="1" applyFont="1" applyFill="1" applyAlignment="1">
      <alignment vertical="center"/>
    </xf>
    <xf numFmtId="0" fontId="46" fillId="11" borderId="0" xfId="0" applyFont="1" applyFill="1" applyAlignment="1" applyProtection="1">
      <alignment vertical="center"/>
      <protection locked="0"/>
    </xf>
    <xf numFmtId="0" fontId="40" fillId="0" borderId="50" xfId="4" applyFont="1" applyBorder="1" applyAlignment="1">
      <alignment vertical="center" wrapText="1"/>
    </xf>
    <xf numFmtId="0" fontId="23" fillId="11" borderId="13" xfId="0" applyFont="1" applyFill="1" applyBorder="1" applyAlignment="1">
      <alignment vertical="center"/>
    </xf>
    <xf numFmtId="0" fontId="46" fillId="0" borderId="0" xfId="0" applyFont="1" applyAlignment="1">
      <alignment vertical="center"/>
    </xf>
    <xf numFmtId="0" fontId="48" fillId="9" borderId="0" xfId="0" applyFont="1" applyFill="1" applyAlignment="1">
      <alignment vertical="center"/>
    </xf>
    <xf numFmtId="172" fontId="23" fillId="9" borderId="0" xfId="0" applyNumberFormat="1" applyFont="1" applyFill="1" applyAlignment="1">
      <alignment vertical="center"/>
    </xf>
    <xf numFmtId="0" fontId="49" fillId="0" borderId="0" xfId="0" applyFont="1" applyAlignment="1">
      <alignment vertical="center"/>
    </xf>
    <xf numFmtId="0" fontId="11" fillId="15" borderId="13" xfId="0" applyFont="1" applyFill="1" applyBorder="1" applyAlignment="1">
      <alignment vertical="center" wrapText="1"/>
    </xf>
    <xf numFmtId="0" fontId="11" fillId="15" borderId="17" xfId="0" applyFont="1" applyFill="1" applyBorder="1" applyAlignment="1">
      <alignment vertical="center" wrapText="1"/>
    </xf>
    <xf numFmtId="0" fontId="11" fillId="15" borderId="14" xfId="0" applyFont="1" applyFill="1" applyBorder="1" applyAlignment="1">
      <alignment vertical="center" wrapText="1"/>
    </xf>
    <xf numFmtId="0" fontId="50" fillId="0" borderId="0" xfId="0" applyFont="1" applyAlignment="1">
      <alignment wrapText="1"/>
    </xf>
    <xf numFmtId="0" fontId="37" fillId="0" borderId="0" xfId="0" applyFont="1" applyAlignment="1">
      <alignment wrapText="1"/>
    </xf>
    <xf numFmtId="0" fontId="39" fillId="0" borderId="0" xfId="0" applyFont="1" applyAlignment="1">
      <alignment wrapText="1"/>
    </xf>
    <xf numFmtId="0" fontId="11" fillId="15" borderId="0" xfId="0" applyFont="1" applyFill="1" applyAlignment="1">
      <alignment vertical="center" wrapText="1"/>
    </xf>
    <xf numFmtId="49" fontId="11" fillId="15" borderId="28" xfId="0" applyNumberFormat="1" applyFont="1" applyFill="1" applyBorder="1" applyAlignment="1">
      <alignment horizontal="center" vertical="center" wrapText="1"/>
    </xf>
    <xf numFmtId="0" fontId="37" fillId="0" borderId="50" xfId="0" applyFont="1" applyBorder="1" applyAlignment="1">
      <alignment horizontal="center" vertical="center" wrapText="1"/>
    </xf>
    <xf numFmtId="0" fontId="39" fillId="0" borderId="0" xfId="0" applyFont="1"/>
    <xf numFmtId="0" fontId="39" fillId="0" borderId="0" xfId="0" applyFont="1" applyAlignment="1">
      <alignment horizontal="center"/>
    </xf>
    <xf numFmtId="166" fontId="39" fillId="0" borderId="0" xfId="0" applyNumberFormat="1" applyFont="1"/>
    <xf numFmtId="168" fontId="39" fillId="0" borderId="0" xfId="1" applyNumberFormat="1" applyFont="1" applyFill="1" applyBorder="1" applyAlignment="1" applyProtection="1"/>
    <xf numFmtId="167" fontId="39" fillId="0" borderId="0" xfId="1" applyNumberFormat="1" applyFont="1" applyFill="1" applyBorder="1" applyAlignment="1" applyProtection="1"/>
    <xf numFmtId="0" fontId="11" fillId="7" borderId="0" xfId="0" applyFont="1" applyFill="1" applyAlignment="1">
      <alignment vertical="center" wrapText="1"/>
    </xf>
    <xf numFmtId="0" fontId="0" fillId="5" borderId="0" xfId="0" applyFill="1" applyAlignment="1">
      <alignment vertical="center"/>
    </xf>
    <xf numFmtId="0" fontId="0" fillId="0" borderId="0" xfId="0" applyAlignment="1">
      <alignment horizontal="center" vertical="center" wrapText="1"/>
    </xf>
    <xf numFmtId="166" fontId="0" fillId="0" borderId="0" xfId="0" applyNumberFormat="1" applyAlignment="1">
      <alignment horizontal="center" vertical="center"/>
    </xf>
    <xf numFmtId="14" fontId="0" fillId="0" borderId="1" xfId="0" applyNumberFormat="1" applyBorder="1" applyAlignment="1">
      <alignment horizontal="center" vertical="center"/>
    </xf>
    <xf numFmtId="14" fontId="0" fillId="0" borderId="1" xfId="0" applyNumberFormat="1" applyBorder="1" applyAlignment="1">
      <alignment vertical="center"/>
    </xf>
    <xf numFmtId="172" fontId="0" fillId="0" borderId="0" xfId="0" applyNumberFormat="1" applyAlignment="1">
      <alignment vertical="center"/>
    </xf>
    <xf numFmtId="10" fontId="0" fillId="0" borderId="0" xfId="0" applyNumberFormat="1" applyAlignment="1">
      <alignment vertical="center"/>
    </xf>
    <xf numFmtId="0" fontId="0" fillId="2" borderId="1" xfId="0" applyFill="1" applyBorder="1" applyAlignment="1">
      <alignment horizontal="center" vertical="center" wrapText="1"/>
    </xf>
    <xf numFmtId="0" fontId="0" fillId="11" borderId="25" xfId="0" applyFill="1" applyBorder="1" applyAlignment="1" applyProtection="1">
      <alignment vertical="center"/>
      <protection locked="0"/>
    </xf>
    <xf numFmtId="0" fontId="51" fillId="0" borderId="0" xfId="6" applyFont="1">
      <alignment vertical="center"/>
    </xf>
    <xf numFmtId="171" fontId="0" fillId="11" borderId="0" xfId="0" applyNumberFormat="1" applyFill="1" applyAlignment="1">
      <alignment horizontal="center" vertical="center"/>
    </xf>
    <xf numFmtId="10" fontId="0" fillId="11" borderId="0" xfId="0" applyNumberFormat="1" applyFill="1" applyAlignment="1">
      <alignment horizontal="center" vertical="center"/>
    </xf>
    <xf numFmtId="0" fontId="0" fillId="5" borderId="25" xfId="0" applyFill="1" applyBorder="1" applyAlignment="1">
      <alignment horizontal="center" vertical="center"/>
    </xf>
    <xf numFmtId="0" fontId="0" fillId="0" borderId="35" xfId="0" applyBorder="1" applyAlignment="1">
      <alignment vertical="center"/>
    </xf>
    <xf numFmtId="172" fontId="0" fillId="0" borderId="1" xfId="0" applyNumberFormat="1" applyBorder="1" applyAlignment="1">
      <alignment vertical="center"/>
    </xf>
    <xf numFmtId="168" fontId="1" fillId="0" borderId="0" xfId="1" applyNumberFormat="1" applyFont="1" applyAlignment="1" applyProtection="1">
      <alignment vertical="center"/>
    </xf>
    <xf numFmtId="0" fontId="0" fillId="3" borderId="0" xfId="0" applyFill="1" applyAlignment="1">
      <alignment vertical="center"/>
    </xf>
    <xf numFmtId="0" fontId="0" fillId="11" borderId="0" xfId="0" applyFill="1" applyAlignment="1">
      <alignment horizontal="center" vertical="center"/>
    </xf>
    <xf numFmtId="0" fontId="0" fillId="0" borderId="0" xfId="0" applyAlignment="1">
      <alignment vertical="center" wrapText="1"/>
    </xf>
    <xf numFmtId="167" fontId="1" fillId="0" borderId="0" xfId="1" applyNumberFormat="1" applyFont="1" applyAlignment="1" applyProtection="1">
      <alignment vertical="center"/>
    </xf>
    <xf numFmtId="167" fontId="1" fillId="0" borderId="0" xfId="1" applyNumberFormat="1" applyFont="1" applyAlignment="1" applyProtection="1">
      <alignment vertical="center" wrapText="1"/>
    </xf>
    <xf numFmtId="0" fontId="0" fillId="0" borderId="8" xfId="0" applyBorder="1" applyAlignment="1">
      <alignment horizontal="center" vertical="center"/>
    </xf>
    <xf numFmtId="0" fontId="0" fillId="0" borderId="8" xfId="0" applyBorder="1" applyAlignment="1">
      <alignment vertical="center"/>
    </xf>
    <xf numFmtId="171" fontId="0" fillId="0" borderId="8" xfId="0" applyNumberFormat="1" applyBorder="1" applyAlignment="1">
      <alignment vertical="center"/>
    </xf>
    <xf numFmtId="172" fontId="0" fillId="0" borderId="8" xfId="0" applyNumberFormat="1" applyBorder="1" applyAlignment="1">
      <alignment vertical="center"/>
    </xf>
    <xf numFmtId="1" fontId="0" fillId="0" borderId="8" xfId="0" applyNumberFormat="1" applyBorder="1" applyAlignment="1">
      <alignment horizontal="center" vertical="center"/>
    </xf>
    <xf numFmtId="171" fontId="0" fillId="0" borderId="8" xfId="0" applyNumberFormat="1" applyBorder="1" applyAlignment="1">
      <alignment horizontal="center" vertical="center"/>
    </xf>
    <xf numFmtId="10" fontId="0" fillId="9" borderId="8" xfId="0" applyNumberFormat="1" applyFill="1" applyBorder="1" applyAlignment="1">
      <alignment horizontal="center" vertical="center"/>
    </xf>
    <xf numFmtId="0" fontId="0" fillId="0" borderId="1" xfId="0" applyBorder="1" applyAlignment="1">
      <alignment horizontal="center" vertical="center"/>
    </xf>
    <xf numFmtId="171" fontId="0" fillId="0" borderId="1" xfId="0" applyNumberFormat="1" applyBorder="1" applyAlignment="1">
      <alignment vertical="center"/>
    </xf>
    <xf numFmtId="1" fontId="0" fillId="0" borderId="1" xfId="0" applyNumberFormat="1" applyBorder="1" applyAlignment="1">
      <alignment horizontal="center" vertical="center"/>
    </xf>
    <xf numFmtId="171" fontId="0" fillId="0" borderId="1" xfId="0" applyNumberFormat="1" applyBorder="1" applyAlignment="1">
      <alignment horizontal="center" vertical="center"/>
    </xf>
    <xf numFmtId="10" fontId="0" fillId="9" borderId="1" xfId="0" applyNumberFormat="1" applyFill="1" applyBorder="1" applyAlignment="1">
      <alignment horizontal="center" vertical="center"/>
    </xf>
    <xf numFmtId="0" fontId="0" fillId="0" borderId="2" xfId="0" applyBorder="1" applyAlignment="1">
      <alignment horizontal="center" vertical="center"/>
    </xf>
    <xf numFmtId="0" fontId="0" fillId="0" borderId="2" xfId="0" applyBorder="1" applyAlignment="1">
      <alignment vertical="center"/>
    </xf>
    <xf numFmtId="171" fontId="0" fillId="0" borderId="2" xfId="0" applyNumberFormat="1" applyBorder="1" applyAlignment="1">
      <alignment vertical="center"/>
    </xf>
    <xf numFmtId="172" fontId="0" fillId="0" borderId="2" xfId="0" applyNumberFormat="1" applyBorder="1" applyAlignment="1">
      <alignment vertical="center"/>
    </xf>
    <xf numFmtId="1" fontId="0" fillId="0" borderId="2" xfId="0" applyNumberFormat="1" applyBorder="1" applyAlignment="1">
      <alignment horizontal="center" vertical="center"/>
    </xf>
    <xf numFmtId="171" fontId="0" fillId="0" borderId="2" xfId="0" applyNumberFormat="1" applyBorder="1" applyAlignment="1">
      <alignment horizontal="center" vertical="center"/>
    </xf>
    <xf numFmtId="10" fontId="0" fillId="9" borderId="2" xfId="0" applyNumberFormat="1" applyFill="1" applyBorder="1" applyAlignment="1">
      <alignment horizontal="center" vertical="center"/>
    </xf>
    <xf numFmtId="2" fontId="0" fillId="11" borderId="19" xfId="0" applyNumberFormat="1" applyFill="1" applyBorder="1" applyAlignment="1" applyProtection="1">
      <alignment horizontal="center" vertical="center"/>
      <protection locked="0"/>
    </xf>
    <xf numFmtId="10" fontId="0" fillId="11" borderId="20" xfId="0" applyNumberFormat="1" applyFill="1" applyBorder="1" applyAlignment="1">
      <alignment horizontal="center" vertical="center"/>
    </xf>
    <xf numFmtId="171" fontId="0" fillId="11" borderId="20" xfId="0" applyNumberFormat="1" applyFill="1" applyBorder="1" applyAlignment="1">
      <alignment horizontal="center" vertical="center"/>
    </xf>
    <xf numFmtId="0" fontId="0" fillId="11" borderId="22" xfId="0" applyFill="1" applyBorder="1" applyAlignment="1">
      <alignment vertical="center"/>
    </xf>
    <xf numFmtId="10" fontId="0" fillId="11" borderId="18" xfId="0" applyNumberFormat="1" applyFill="1" applyBorder="1" applyAlignment="1">
      <alignment horizontal="center" vertical="center"/>
    </xf>
    <xf numFmtId="171" fontId="0" fillId="11" borderId="18" xfId="0" applyNumberFormat="1" applyFill="1" applyBorder="1" applyAlignment="1">
      <alignment horizontal="center" vertical="center"/>
    </xf>
    <xf numFmtId="2" fontId="0" fillId="11" borderId="22" xfId="0" applyNumberFormat="1" applyFill="1" applyBorder="1" applyAlignment="1" applyProtection="1">
      <alignment horizontal="center" vertical="center"/>
      <protection locked="0"/>
    </xf>
    <xf numFmtId="9" fontId="1" fillId="0" borderId="0" xfId="2" applyFont="1" applyAlignment="1" applyProtection="1">
      <alignment vertical="center"/>
    </xf>
    <xf numFmtId="0" fontId="0" fillId="11" borderId="15" xfId="0" applyFill="1" applyBorder="1" applyAlignment="1">
      <alignment vertical="center"/>
    </xf>
    <xf numFmtId="0" fontId="0" fillId="11" borderId="7" xfId="0" applyFill="1" applyBorder="1" applyAlignment="1">
      <alignment vertical="center"/>
    </xf>
    <xf numFmtId="0" fontId="0" fillId="3" borderId="20" xfId="0" applyFill="1" applyBorder="1" applyAlignment="1">
      <alignment horizontal="center" vertical="center"/>
    </xf>
    <xf numFmtId="0" fontId="0" fillId="3" borderId="20" xfId="0" applyFill="1" applyBorder="1" applyAlignment="1">
      <alignment vertical="center"/>
    </xf>
    <xf numFmtId="0" fontId="0" fillId="0" borderId="20" xfId="0" applyBorder="1" applyAlignment="1">
      <alignment horizontal="center" vertical="center"/>
    </xf>
    <xf numFmtId="171" fontId="0" fillId="3" borderId="20" xfId="0" applyNumberFormat="1" applyFill="1" applyBorder="1" applyAlignment="1">
      <alignment vertical="center"/>
    </xf>
    <xf numFmtId="171" fontId="0" fillId="9" borderId="18" xfId="0" applyNumberFormat="1" applyFill="1" applyBorder="1" applyAlignment="1">
      <alignment horizontal="center" vertical="center"/>
    </xf>
    <xf numFmtId="172" fontId="0" fillId="12" borderId="20" xfId="0" applyNumberFormat="1" applyFill="1" applyBorder="1" applyAlignment="1">
      <alignment vertical="center"/>
    </xf>
    <xf numFmtId="0" fontId="0" fillId="3" borderId="18" xfId="0" applyFill="1" applyBorder="1" applyAlignment="1">
      <alignment vertical="center"/>
    </xf>
    <xf numFmtId="1" fontId="0" fillId="3" borderId="18" xfId="0" applyNumberFormat="1" applyFill="1" applyBorder="1" applyAlignment="1">
      <alignment horizontal="center" vertical="center"/>
    </xf>
    <xf numFmtId="0" fontId="0" fillId="11" borderId="20" xfId="0" applyFill="1" applyBorder="1" applyAlignment="1">
      <alignment horizontal="center" vertical="center"/>
    </xf>
    <xf numFmtId="0" fontId="0" fillId="3" borderId="18" xfId="0" applyFill="1" applyBorder="1" applyAlignment="1">
      <alignment horizontal="center" vertical="center"/>
    </xf>
    <xf numFmtId="0" fontId="0" fillId="0" borderId="18" xfId="0" applyBorder="1" applyAlignment="1">
      <alignment horizontal="center" vertical="center"/>
    </xf>
    <xf numFmtId="171" fontId="0" fillId="3" borderId="18" xfId="0" applyNumberFormat="1" applyFill="1" applyBorder="1" applyAlignment="1">
      <alignment vertical="center"/>
    </xf>
    <xf numFmtId="172" fontId="0" fillId="12" borderId="18" xfId="0" applyNumberFormat="1" applyFill="1" applyBorder="1" applyAlignment="1">
      <alignment vertical="center"/>
    </xf>
    <xf numFmtId="0" fontId="0" fillId="3" borderId="25" xfId="0" applyFill="1" applyBorder="1" applyAlignment="1">
      <alignment horizontal="center" vertical="center"/>
    </xf>
    <xf numFmtId="0" fontId="0" fillId="3" borderId="25" xfId="0" applyFill="1" applyBorder="1" applyAlignment="1">
      <alignment vertical="center"/>
    </xf>
    <xf numFmtId="0" fontId="0" fillId="0" borderId="25" xfId="0" applyBorder="1" applyAlignment="1">
      <alignment horizontal="center" vertical="center"/>
    </xf>
    <xf numFmtId="171" fontId="0" fillId="3" borderId="25" xfId="0" applyNumberFormat="1" applyFill="1" applyBorder="1" applyAlignment="1">
      <alignment vertical="center"/>
    </xf>
    <xf numFmtId="171" fontId="0" fillId="9" borderId="25" xfId="0" applyNumberFormat="1" applyFill="1" applyBorder="1" applyAlignment="1">
      <alignment horizontal="center" vertical="center"/>
    </xf>
    <xf numFmtId="172" fontId="0" fillId="12" borderId="25" xfId="0" applyNumberFormat="1" applyFill="1" applyBorder="1" applyAlignment="1">
      <alignment vertical="center"/>
    </xf>
    <xf numFmtId="1" fontId="0" fillId="3" borderId="25" xfId="0" applyNumberFormat="1" applyFill="1" applyBorder="1" applyAlignment="1">
      <alignment horizontal="center" vertical="center"/>
    </xf>
    <xf numFmtId="171" fontId="0" fillId="11" borderId="25" xfId="0" applyNumberFormat="1" applyFill="1" applyBorder="1" applyAlignment="1">
      <alignment horizontal="center" vertical="center"/>
    </xf>
    <xf numFmtId="10" fontId="0" fillId="11" borderId="25" xfId="0" applyNumberFormat="1" applyFill="1" applyBorder="1" applyAlignment="1">
      <alignment horizontal="center" vertical="center"/>
    </xf>
    <xf numFmtId="0" fontId="0" fillId="11" borderId="25" xfId="0" applyFill="1" applyBorder="1" applyAlignment="1">
      <alignment horizontal="center" vertical="center"/>
    </xf>
    <xf numFmtId="171" fontId="0" fillId="9" borderId="0" xfId="0" applyNumberFormat="1" applyFill="1" applyAlignment="1">
      <alignment horizontal="center" vertical="center"/>
    </xf>
    <xf numFmtId="2" fontId="0" fillId="11" borderId="0" xfId="0" applyNumberFormat="1" applyFill="1" applyAlignment="1" applyProtection="1">
      <alignment horizontal="center" vertical="center"/>
      <protection locked="0"/>
    </xf>
    <xf numFmtId="1" fontId="0" fillId="11" borderId="0" xfId="0" applyNumberFormat="1" applyFill="1" applyAlignment="1" applyProtection="1">
      <alignment horizontal="center" vertical="center"/>
      <protection locked="0"/>
    </xf>
    <xf numFmtId="0" fontId="0" fillId="11" borderId="0" xfId="0" applyFill="1" applyAlignment="1">
      <alignment vertical="center"/>
    </xf>
    <xf numFmtId="1" fontId="0" fillId="11" borderId="0" xfId="0" applyNumberFormat="1" applyFill="1" applyAlignment="1">
      <alignment horizontal="center" vertical="center"/>
    </xf>
    <xf numFmtId="171" fontId="0" fillId="0" borderId="0" xfId="0" applyNumberFormat="1" applyAlignment="1">
      <alignment vertical="center"/>
    </xf>
    <xf numFmtId="171" fontId="0" fillId="0" borderId="0" xfId="0" applyNumberFormat="1" applyAlignment="1">
      <alignment horizontal="center" vertical="center"/>
    </xf>
    <xf numFmtId="10" fontId="0" fillId="9" borderId="0" xfId="0" applyNumberFormat="1" applyFill="1" applyAlignment="1">
      <alignment horizontal="center" vertical="center"/>
    </xf>
    <xf numFmtId="0" fontId="0" fillId="3" borderId="0" xfId="0" applyFill="1" applyAlignment="1">
      <alignment horizontal="center" vertical="center"/>
    </xf>
    <xf numFmtId="171" fontId="0" fillId="3" borderId="0" xfId="0" applyNumberFormat="1" applyFill="1" applyAlignment="1">
      <alignment vertical="center"/>
    </xf>
    <xf numFmtId="172" fontId="0" fillId="12" borderId="0" xfId="0" applyNumberFormat="1" applyFill="1" applyAlignment="1">
      <alignment vertical="center"/>
    </xf>
    <xf numFmtId="1" fontId="0" fillId="3" borderId="0" xfId="0" applyNumberFormat="1" applyFill="1" applyAlignment="1">
      <alignment horizontal="center" vertical="center"/>
    </xf>
    <xf numFmtId="1" fontId="0" fillId="0" borderId="0" xfId="0" applyNumberFormat="1" applyAlignment="1">
      <alignment horizontal="center" vertical="center"/>
    </xf>
    <xf numFmtId="166" fontId="0" fillId="0" borderId="1" xfId="0" applyNumberFormat="1" applyBorder="1" applyAlignment="1">
      <alignment vertical="center"/>
    </xf>
    <xf numFmtId="0" fontId="0" fillId="0" borderId="50" xfId="0" applyBorder="1" applyAlignment="1">
      <alignment horizontal="center" vertical="center"/>
    </xf>
    <xf numFmtId="0" fontId="0" fillId="0" borderId="1" xfId="0" applyBorder="1" applyAlignment="1">
      <alignment horizontal="center" vertical="center" wrapText="1"/>
    </xf>
    <xf numFmtId="0" fontId="52" fillId="0" borderId="0" xfId="0" applyFont="1" applyAlignment="1">
      <alignment vertical="center"/>
    </xf>
    <xf numFmtId="0" fontId="53" fillId="0" borderId="0" xfId="0" applyFont="1" applyAlignment="1">
      <alignment vertical="center"/>
    </xf>
    <xf numFmtId="0" fontId="23" fillId="0" borderId="0" xfId="0" applyFont="1" applyAlignment="1" applyProtection="1">
      <alignment horizontal="center" vertical="center"/>
      <protection locked="0"/>
    </xf>
    <xf numFmtId="0" fontId="26" fillId="0" borderId="0" xfId="0" applyFont="1" applyAlignment="1">
      <alignment horizontal="center" vertical="center"/>
    </xf>
    <xf numFmtId="0" fontId="23" fillId="0" borderId="0" xfId="0" applyFont="1" applyAlignment="1" applyProtection="1">
      <alignment vertical="center"/>
      <protection locked="0"/>
    </xf>
    <xf numFmtId="0" fontId="0" fillId="15" borderId="0" xfId="0" applyFill="1" applyAlignment="1">
      <alignment horizontal="center" vertical="center"/>
    </xf>
    <xf numFmtId="0" fontId="0" fillId="15" borderId="0" xfId="0" applyFill="1" applyAlignment="1">
      <alignment vertical="center"/>
    </xf>
    <xf numFmtId="0" fontId="0" fillId="2" borderId="0" xfId="0" applyFill="1" applyAlignment="1">
      <alignment horizontal="center" vertical="center"/>
    </xf>
    <xf numFmtId="2" fontId="0" fillId="11" borderId="0" xfId="0" applyNumberFormat="1" applyFill="1" applyAlignment="1">
      <alignment vertical="center"/>
    </xf>
    <xf numFmtId="173" fontId="0" fillId="5" borderId="0" xfId="0" applyNumberFormat="1" applyFill="1" applyAlignment="1">
      <alignment vertical="center"/>
    </xf>
    <xf numFmtId="173" fontId="0" fillId="9" borderId="0" xfId="0" applyNumberFormat="1" applyFill="1" applyAlignment="1">
      <alignment vertical="center"/>
    </xf>
    <xf numFmtId="0" fontId="2" fillId="0" borderId="0" xfId="0" applyFont="1" applyAlignment="1" applyProtection="1">
      <alignment vertical="center"/>
      <protection locked="0"/>
    </xf>
    <xf numFmtId="2" fontId="0" fillId="5" borderId="0" xfId="1" applyNumberFormat="1" applyFont="1" applyFill="1" applyBorder="1" applyAlignment="1" applyProtection="1">
      <alignment vertical="center"/>
    </xf>
    <xf numFmtId="174" fontId="2" fillId="0" borderId="0" xfId="0" applyNumberFormat="1" applyFont="1" applyAlignment="1">
      <alignment vertical="center"/>
    </xf>
    <xf numFmtId="0" fontId="39" fillId="9" borderId="0" xfId="0" applyFont="1" applyFill="1" applyAlignment="1">
      <alignment horizontal="center" vertical="center"/>
    </xf>
    <xf numFmtId="0" fontId="39" fillId="9" borderId="0" xfId="0" applyFont="1" applyFill="1" applyAlignment="1">
      <alignment vertical="center"/>
    </xf>
    <xf numFmtId="0" fontId="39" fillId="2" borderId="0" xfId="0" applyFont="1" applyFill="1" applyAlignment="1">
      <alignment horizontal="center" vertical="center"/>
    </xf>
    <xf numFmtId="0" fontId="39" fillId="0" borderId="0" xfId="0" applyFont="1" applyAlignment="1">
      <alignment horizontal="center" vertical="center"/>
    </xf>
    <xf numFmtId="9" fontId="1" fillId="9" borderId="0" xfId="2" applyFont="1" applyFill="1" applyBorder="1" applyAlignment="1" applyProtection="1">
      <alignment vertical="center"/>
    </xf>
    <xf numFmtId="0" fontId="3" fillId="0" borderId="0" xfId="0" applyFont="1" applyAlignment="1">
      <alignment vertical="center" wrapText="1"/>
    </xf>
    <xf numFmtId="9" fontId="3" fillId="9" borderId="0" xfId="2" applyFont="1" applyFill="1" applyBorder="1" applyAlignment="1" applyProtection="1">
      <alignment vertical="center"/>
    </xf>
    <xf numFmtId="0" fontId="39" fillId="0" borderId="0" xfId="0" applyFont="1" applyAlignment="1">
      <alignment vertical="center"/>
    </xf>
    <xf numFmtId="9" fontId="3" fillId="11" borderId="0" xfId="2" applyFont="1" applyFill="1" applyBorder="1" applyAlignment="1" applyProtection="1">
      <alignment horizontal="center" vertical="center"/>
      <protection locked="0"/>
    </xf>
    <xf numFmtId="0" fontId="37" fillId="0" borderId="0" xfId="0" applyFont="1" applyAlignment="1">
      <alignment vertical="center" wrapText="1"/>
    </xf>
    <xf numFmtId="0" fontId="37" fillId="9" borderId="0" xfId="0" applyFont="1" applyFill="1" applyAlignment="1">
      <alignment horizontal="left"/>
    </xf>
    <xf numFmtId="0" fontId="37" fillId="9" borderId="0" xfId="0" applyFont="1" applyFill="1" applyAlignment="1">
      <alignment vertical="center"/>
    </xf>
    <xf numFmtId="0" fontId="0" fillId="9" borderId="50" xfId="0" applyFill="1" applyBorder="1" applyAlignment="1">
      <alignment vertical="center"/>
    </xf>
    <xf numFmtId="172" fontId="2" fillId="9" borderId="50" xfId="0" applyNumberFormat="1" applyFont="1" applyFill="1" applyBorder="1" applyAlignment="1">
      <alignment vertical="center"/>
    </xf>
    <xf numFmtId="0" fontId="2" fillId="0" borderId="50" xfId="0" applyFont="1" applyBorder="1" applyAlignment="1">
      <alignment vertical="center"/>
    </xf>
    <xf numFmtId="170" fontId="2" fillId="0" borderId="50" xfId="0" applyNumberFormat="1" applyFont="1" applyBorder="1" applyAlignment="1">
      <alignment vertical="center"/>
    </xf>
    <xf numFmtId="0" fontId="23" fillId="5" borderId="0" xfId="0" applyFont="1" applyFill="1"/>
    <xf numFmtId="0" fontId="23" fillId="4" borderId="0" xfId="0" applyFont="1" applyFill="1"/>
    <xf numFmtId="0" fontId="0" fillId="4" borderId="0" xfId="0" applyFill="1" applyAlignment="1">
      <alignment vertical="center"/>
    </xf>
    <xf numFmtId="0" fontId="0" fillId="4" borderId="0" xfId="0" applyFill="1" applyAlignment="1">
      <alignment horizontal="center" vertical="center"/>
    </xf>
    <xf numFmtId="171" fontId="0" fillId="4" borderId="0" xfId="0" applyNumberFormat="1" applyFill="1" applyAlignment="1">
      <alignment vertical="center"/>
    </xf>
    <xf numFmtId="171" fontId="0" fillId="4" borderId="0" xfId="0" quotePrefix="1" applyNumberFormat="1" applyFill="1" applyAlignment="1">
      <alignment vertical="center"/>
    </xf>
    <xf numFmtId="171" fontId="2" fillId="4" borderId="0" xfId="0" applyNumberFormat="1" applyFont="1" applyFill="1" applyAlignment="1">
      <alignment vertical="center"/>
    </xf>
    <xf numFmtId="167" fontId="0" fillId="4" borderId="0" xfId="1" applyNumberFormat="1" applyFont="1" applyFill="1" applyBorder="1" applyAlignment="1" applyProtection="1">
      <alignment vertical="center"/>
    </xf>
    <xf numFmtId="172" fontId="2" fillId="4" borderId="0" xfId="0" applyNumberFormat="1" applyFont="1" applyFill="1" applyAlignment="1">
      <alignment vertical="center"/>
    </xf>
    <xf numFmtId="0" fontId="2" fillId="4" borderId="0" xfId="0" applyFont="1" applyFill="1" applyAlignment="1">
      <alignment vertical="center"/>
    </xf>
    <xf numFmtId="3" fontId="0" fillId="0" borderId="0" xfId="0" applyNumberFormat="1" applyAlignment="1">
      <alignment vertical="center"/>
    </xf>
    <xf numFmtId="2" fontId="2" fillId="0" borderId="0" xfId="0" applyNumberFormat="1" applyFont="1" applyAlignment="1">
      <alignment horizontal="right" vertical="center"/>
    </xf>
    <xf numFmtId="3" fontId="0" fillId="5" borderId="0" xfId="0" applyNumberFormat="1" applyFill="1" applyAlignment="1">
      <alignment vertical="center"/>
    </xf>
    <xf numFmtId="2" fontId="0" fillId="5" borderId="0" xfId="0" applyNumberFormat="1" applyFill="1" applyAlignment="1">
      <alignment vertical="center"/>
    </xf>
    <xf numFmtId="0" fontId="27" fillId="0" borderId="0" xfId="4" applyFont="1" applyAlignment="1">
      <alignment vertical="center" wrapText="1"/>
    </xf>
    <xf numFmtId="0" fontId="31" fillId="0" borderId="0" xfId="0" applyFont="1"/>
    <xf numFmtId="178" fontId="35" fillId="0" borderId="0" xfId="2" applyNumberFormat="1" applyFont="1" applyFill="1" applyBorder="1" applyAlignment="1" applyProtection="1">
      <alignment horizontal="center" vertical="center"/>
    </xf>
    <xf numFmtId="173" fontId="0" fillId="9" borderId="29" xfId="0" applyNumberFormat="1" applyFill="1" applyBorder="1" applyAlignment="1">
      <alignment horizontal="center" vertical="center"/>
    </xf>
    <xf numFmtId="173" fontId="0" fillId="9" borderId="43" xfId="0" applyNumberFormat="1" applyFill="1" applyBorder="1" applyAlignment="1">
      <alignment horizontal="center" vertical="center"/>
    </xf>
    <xf numFmtId="173" fontId="0" fillId="9" borderId="0" xfId="0" applyNumberFormat="1" applyFill="1" applyAlignment="1">
      <alignment horizontal="center" vertical="center"/>
    </xf>
    <xf numFmtId="174" fontId="2" fillId="2" borderId="1" xfId="0" applyNumberFormat="1" applyFont="1" applyFill="1" applyBorder="1" applyAlignment="1">
      <alignment horizontal="center" vertical="center" wrapText="1"/>
    </xf>
    <xf numFmtId="0" fontId="54" fillId="0" borderId="0" xfId="0" applyFont="1"/>
    <xf numFmtId="0" fontId="55" fillId="0" borderId="0" xfId="0" applyFont="1" applyAlignment="1">
      <alignment vertical="center"/>
    </xf>
    <xf numFmtId="9" fontId="36" fillId="5" borderId="0" xfId="2" applyFont="1" applyFill="1" applyBorder="1" applyAlignment="1" applyProtection="1">
      <alignment horizontal="center" vertical="center"/>
    </xf>
    <xf numFmtId="169" fontId="36" fillId="5" borderId="0" xfId="2" applyNumberFormat="1" applyFont="1" applyFill="1" applyBorder="1" applyAlignment="1" applyProtection="1">
      <alignment horizontal="center" vertical="center"/>
    </xf>
    <xf numFmtId="0" fontId="23" fillId="9" borderId="13" xfId="0" applyFont="1" applyFill="1" applyBorder="1" applyAlignment="1">
      <alignment vertical="center"/>
    </xf>
    <xf numFmtId="0" fontId="23" fillId="11" borderId="13" xfId="0" applyFont="1" applyFill="1" applyBorder="1" applyAlignment="1" applyProtection="1">
      <alignment vertical="center"/>
      <protection locked="0"/>
    </xf>
    <xf numFmtId="0" fontId="33" fillId="11" borderId="0" xfId="0" applyFont="1" applyFill="1" applyAlignment="1" applyProtection="1">
      <alignment vertical="center"/>
      <protection locked="0"/>
    </xf>
    <xf numFmtId="0" fontId="23" fillId="11" borderId="0" xfId="0" applyFont="1" applyFill="1" applyAlignment="1" applyProtection="1">
      <alignment vertical="center"/>
      <protection locked="0"/>
    </xf>
    <xf numFmtId="0" fontId="23" fillId="11" borderId="0" xfId="0" applyFont="1" applyFill="1" applyAlignment="1">
      <alignment vertical="center"/>
    </xf>
    <xf numFmtId="0" fontId="37" fillId="5" borderId="0" xfId="0" applyFont="1" applyFill="1" applyAlignment="1">
      <alignment wrapText="1"/>
    </xf>
    <xf numFmtId="0" fontId="39" fillId="5" borderId="0" xfId="0" applyFont="1" applyFill="1" applyAlignment="1">
      <alignment horizontal="center"/>
    </xf>
    <xf numFmtId="0" fontId="24" fillId="5" borderId="0" xfId="4" applyFont="1" applyFill="1" applyAlignment="1">
      <alignment vertical="center" wrapText="1"/>
    </xf>
    <xf numFmtId="2" fontId="28" fillId="19" borderId="23" xfId="5" applyNumberFormat="1" applyFont="1" applyFill="1" applyBorder="1" applyAlignment="1">
      <alignment horizontal="left"/>
    </xf>
    <xf numFmtId="2" fontId="28" fillId="19" borderId="22" xfId="5" applyNumberFormat="1" applyFont="1" applyFill="1" applyBorder="1" applyAlignment="1">
      <alignment horizontal="left"/>
    </xf>
    <xf numFmtId="178" fontId="23" fillId="0" borderId="0" xfId="7" applyNumberFormat="1" applyFont="1"/>
    <xf numFmtId="178" fontId="23" fillId="0" borderId="0" xfId="0" applyNumberFormat="1" applyFont="1"/>
    <xf numFmtId="179" fontId="23" fillId="0" borderId="45" xfId="7" applyNumberFormat="1" applyFont="1" applyBorder="1"/>
    <xf numFmtId="179" fontId="23" fillId="11" borderId="31" xfId="7" applyNumberFormat="1" applyFont="1" applyFill="1" applyBorder="1"/>
    <xf numFmtId="179" fontId="23" fillId="0" borderId="28" xfId="7" applyNumberFormat="1" applyFont="1" applyBorder="1"/>
    <xf numFmtId="179" fontId="23" fillId="11" borderId="18" xfId="7" applyNumberFormat="1" applyFont="1" applyFill="1" applyBorder="1"/>
    <xf numFmtId="179" fontId="23" fillId="0" borderId="0" xfId="7" applyNumberFormat="1" applyFont="1"/>
    <xf numFmtId="179" fontId="23" fillId="0" borderId="10" xfId="7" applyNumberFormat="1" applyFont="1" applyBorder="1"/>
    <xf numFmtId="179" fontId="23" fillId="11" borderId="20" xfId="7" applyNumberFormat="1" applyFont="1" applyFill="1" applyBorder="1"/>
    <xf numFmtId="179" fontId="23" fillId="0" borderId="0" xfId="7" applyNumberFormat="1" applyFont="1" applyAlignment="1">
      <alignment horizontal="right"/>
    </xf>
    <xf numFmtId="179" fontId="36" fillId="5" borderId="0" xfId="2" applyNumberFormat="1" applyFont="1" applyFill="1" applyBorder="1" applyAlignment="1" applyProtection="1">
      <alignment horizontal="center" vertical="center"/>
    </xf>
    <xf numFmtId="179" fontId="35" fillId="11" borderId="0" xfId="2" applyNumberFormat="1" applyFont="1" applyFill="1" applyBorder="1" applyAlignment="1" applyProtection="1">
      <alignment horizontal="center" vertical="center"/>
    </xf>
    <xf numFmtId="174" fontId="31" fillId="0" borderId="0" xfId="0" applyNumberFormat="1" applyFont="1" applyAlignment="1">
      <alignment vertical="center"/>
    </xf>
    <xf numFmtId="178" fontId="26" fillId="5" borderId="25" xfId="0" applyNumberFormat="1" applyFont="1" applyFill="1" applyBorder="1" applyAlignment="1">
      <alignment vertical="center"/>
    </xf>
    <xf numFmtId="178" fontId="23" fillId="0" borderId="0" xfId="0" applyNumberFormat="1" applyFont="1" applyAlignment="1">
      <alignment vertical="center"/>
    </xf>
    <xf numFmtId="178" fontId="26" fillId="0" borderId="25" xfId="0" applyNumberFormat="1" applyFont="1" applyBorder="1" applyAlignment="1">
      <alignment vertical="center"/>
    </xf>
    <xf numFmtId="179" fontId="46" fillId="11" borderId="0" xfId="0" applyNumberFormat="1" applyFont="1" applyFill="1" applyAlignment="1" applyProtection="1">
      <alignment vertical="center"/>
      <protection locked="0"/>
    </xf>
    <xf numFmtId="179" fontId="46" fillId="9" borderId="0" xfId="0" applyNumberFormat="1" applyFont="1" applyFill="1" applyAlignment="1">
      <alignment vertical="center"/>
    </xf>
    <xf numFmtId="179" fontId="23" fillId="5" borderId="0" xfId="0" applyNumberFormat="1" applyFont="1" applyFill="1" applyAlignment="1">
      <alignment vertical="center"/>
    </xf>
    <xf numFmtId="179" fontId="23" fillId="0" borderId="0" xfId="0" applyNumberFormat="1" applyFont="1" applyAlignment="1">
      <alignment horizontal="center" vertical="center"/>
    </xf>
    <xf numFmtId="179" fontId="23" fillId="0" borderId="0" xfId="0" applyNumberFormat="1" applyFont="1" applyAlignment="1">
      <alignment vertical="center"/>
    </xf>
    <xf numFmtId="179" fontId="23" fillId="9" borderId="0" xfId="0" applyNumberFormat="1" applyFont="1" applyFill="1" applyAlignment="1">
      <alignment vertical="center"/>
    </xf>
    <xf numFmtId="179" fontId="46" fillId="11" borderId="0" xfId="0" applyNumberFormat="1" applyFont="1" applyFill="1" applyAlignment="1">
      <alignment vertical="center"/>
    </xf>
    <xf numFmtId="179" fontId="0" fillId="5" borderId="0" xfId="0" applyNumberFormat="1" applyFill="1" applyAlignment="1" applyProtection="1">
      <alignment vertical="center"/>
      <protection locked="0"/>
    </xf>
    <xf numFmtId="179" fontId="37" fillId="5" borderId="0" xfId="0" applyNumberFormat="1" applyFont="1" applyFill="1" applyAlignment="1">
      <alignment vertical="center"/>
    </xf>
    <xf numFmtId="179" fontId="0" fillId="11" borderId="25" xfId="0" applyNumberFormat="1" applyFill="1" applyBorder="1" applyAlignment="1" applyProtection="1">
      <alignment vertical="center"/>
      <protection locked="0"/>
    </xf>
    <xf numFmtId="179" fontId="0" fillId="0" borderId="18" xfId="0" applyNumberFormat="1" applyBorder="1" applyAlignment="1">
      <alignment vertical="center"/>
    </xf>
    <xf numFmtId="179" fontId="0" fillId="0" borderId="0" xfId="0" applyNumberFormat="1" applyAlignment="1">
      <alignment vertical="center"/>
    </xf>
    <xf numFmtId="179" fontId="0" fillId="0" borderId="0" xfId="0" applyNumberFormat="1" applyAlignment="1">
      <alignment horizontal="center" vertical="center"/>
    </xf>
    <xf numFmtId="179" fontId="0" fillId="0" borderId="1" xfId="0" applyNumberFormat="1" applyBorder="1" applyAlignment="1">
      <alignment vertical="center"/>
    </xf>
    <xf numFmtId="179" fontId="0" fillId="0" borderId="2" xfId="0" applyNumberFormat="1" applyBorder="1" applyAlignment="1">
      <alignment vertical="center"/>
    </xf>
    <xf numFmtId="179" fontId="39" fillId="0" borderId="0" xfId="0" applyNumberFormat="1" applyFont="1"/>
    <xf numFmtId="179" fontId="0" fillId="0" borderId="8" xfId="0" applyNumberFormat="1" applyBorder="1" applyAlignment="1">
      <alignment vertical="center"/>
    </xf>
    <xf numFmtId="179" fontId="39" fillId="0" borderId="1" xfId="0" applyNumberFormat="1" applyFont="1" applyBorder="1"/>
    <xf numFmtId="179" fontId="0" fillId="0" borderId="1" xfId="0" applyNumberFormat="1" applyBorder="1" applyAlignment="1">
      <alignment horizontal="center" vertical="center"/>
    </xf>
    <xf numFmtId="179" fontId="4" fillId="0" borderId="1" xfId="0" applyNumberFormat="1" applyFont="1" applyBorder="1" applyAlignment="1">
      <alignment vertical="center"/>
    </xf>
    <xf numFmtId="179" fontId="0" fillId="5" borderId="0" xfId="0" applyNumberFormat="1" applyFill="1" applyAlignment="1">
      <alignment vertical="center"/>
    </xf>
    <xf numFmtId="179" fontId="0" fillId="9" borderId="0" xfId="0" applyNumberFormat="1" applyFill="1" applyAlignment="1">
      <alignment vertical="center"/>
    </xf>
    <xf numFmtId="179" fontId="0" fillId="5" borderId="0" xfId="0" quotePrefix="1" applyNumberFormat="1" applyFill="1" applyAlignment="1">
      <alignment vertical="center"/>
    </xf>
    <xf numFmtId="179" fontId="0" fillId="9" borderId="0" xfId="0" quotePrefix="1" applyNumberFormat="1" applyFill="1" applyAlignment="1">
      <alignment vertical="center"/>
    </xf>
    <xf numFmtId="179" fontId="14" fillId="9" borderId="0" xfId="0" quotePrefix="1" applyNumberFormat="1" applyFont="1" applyFill="1" applyAlignment="1">
      <alignment vertical="center"/>
    </xf>
    <xf numFmtId="179" fontId="14" fillId="0" borderId="0" xfId="0" applyNumberFormat="1" applyFont="1" applyAlignment="1">
      <alignment vertical="center"/>
    </xf>
    <xf numFmtId="179" fontId="0" fillId="11" borderId="0" xfId="0" quotePrefix="1" applyNumberFormat="1" applyFill="1" applyAlignment="1">
      <alignment vertical="center"/>
    </xf>
    <xf numFmtId="179" fontId="14" fillId="11" borderId="0" xfId="0" quotePrefix="1" applyNumberFormat="1" applyFont="1" applyFill="1" applyAlignment="1">
      <alignment vertical="center"/>
    </xf>
    <xf numFmtId="179" fontId="14" fillId="9" borderId="0" xfId="0" applyNumberFormat="1" applyFont="1" applyFill="1" applyAlignment="1">
      <alignment vertical="center"/>
    </xf>
    <xf numFmtId="179" fontId="2" fillId="5" borderId="0" xfId="0" applyNumberFormat="1" applyFont="1" applyFill="1" applyAlignment="1">
      <alignment vertical="center"/>
    </xf>
    <xf numFmtId="179" fontId="2" fillId="9" borderId="0" xfId="0" applyNumberFormat="1" applyFont="1" applyFill="1" applyAlignment="1">
      <alignment vertical="center"/>
    </xf>
    <xf numFmtId="179" fontId="2" fillId="0" borderId="0" xfId="0" applyNumberFormat="1" applyFont="1" applyAlignment="1">
      <alignment vertical="center"/>
    </xf>
    <xf numFmtId="179" fontId="2" fillId="11" borderId="0" xfId="0" applyNumberFormat="1" applyFont="1" applyFill="1" applyAlignment="1" applyProtection="1">
      <alignment vertical="center"/>
      <protection locked="0"/>
    </xf>
    <xf numFmtId="179" fontId="2" fillId="11" borderId="0" xfId="0" applyNumberFormat="1" applyFont="1" applyFill="1" applyAlignment="1">
      <alignment vertical="center"/>
    </xf>
    <xf numFmtId="179" fontId="0" fillId="9" borderId="0" xfId="2" applyNumberFormat="1" applyFont="1" applyFill="1" applyBorder="1" applyAlignment="1" applyProtection="1">
      <alignment horizontal="center" vertical="center"/>
    </xf>
    <xf numFmtId="179" fontId="3" fillId="9" borderId="0" xfId="2" applyNumberFormat="1" applyFont="1" applyFill="1" applyBorder="1" applyAlignment="1" applyProtection="1">
      <alignment horizontal="center" vertical="center"/>
    </xf>
    <xf numFmtId="179" fontId="25" fillId="0" borderId="0" xfId="0" applyNumberFormat="1" applyFont="1" applyAlignment="1">
      <alignment vertical="center"/>
    </xf>
    <xf numFmtId="179" fontId="0" fillId="0" borderId="0" xfId="0" quotePrefix="1" applyNumberFormat="1" applyAlignment="1">
      <alignment vertical="center"/>
    </xf>
    <xf numFmtId="179" fontId="23" fillId="11" borderId="34" xfId="7" applyNumberFormat="1" applyFont="1" applyFill="1" applyBorder="1"/>
    <xf numFmtId="0" fontId="23" fillId="0" borderId="16" xfId="0" applyFont="1" applyBorder="1"/>
    <xf numFmtId="179" fontId="23" fillId="0" borderId="16" xfId="7" applyNumberFormat="1" applyFont="1" applyBorder="1"/>
    <xf numFmtId="179" fontId="23" fillId="11" borderId="16" xfId="7" applyNumberFormat="1" applyFont="1" applyFill="1" applyBorder="1"/>
    <xf numFmtId="9" fontId="23" fillId="0" borderId="16" xfId="2" applyFont="1" applyBorder="1"/>
    <xf numFmtId="0" fontId="56" fillId="0" borderId="0" xfId="0" applyFont="1"/>
    <xf numFmtId="0" fontId="23" fillId="11" borderId="0" xfId="0" applyFont="1" applyFill="1"/>
    <xf numFmtId="179" fontId="35" fillId="20" borderId="0" xfId="2" applyNumberFormat="1" applyFont="1" applyFill="1" applyBorder="1" applyAlignment="1" applyProtection="1">
      <alignment horizontal="center" vertical="center"/>
    </xf>
    <xf numFmtId="2" fontId="28" fillId="19" borderId="23" xfId="5" applyNumberFormat="1" applyFont="1" applyFill="1" applyBorder="1" applyAlignment="1"/>
    <xf numFmtId="179" fontId="23" fillId="0" borderId="0" xfId="0" applyNumberFormat="1" applyFont="1"/>
    <xf numFmtId="0" fontId="29" fillId="0" borderId="16" xfId="6" applyFont="1" applyBorder="1">
      <alignment vertical="center"/>
    </xf>
    <xf numFmtId="9" fontId="23" fillId="11" borderId="0" xfId="0" applyNumberFormat="1" applyFont="1" applyFill="1"/>
    <xf numFmtId="0" fontId="57" fillId="0" borderId="0" xfId="0" applyFont="1"/>
    <xf numFmtId="2" fontId="28" fillId="19" borderId="22" xfId="5" applyNumberFormat="1" applyFont="1" applyFill="1" applyBorder="1"/>
    <xf numFmtId="0" fontId="58" fillId="0" borderId="0" xfId="0" applyFont="1" applyAlignment="1">
      <alignment vertical="center"/>
    </xf>
    <xf numFmtId="0" fontId="42" fillId="11" borderId="0" xfId="0" applyFont="1" applyFill="1" applyAlignment="1">
      <alignment vertical="center"/>
    </xf>
    <xf numFmtId="0" fontId="23" fillId="11" borderId="0" xfId="0" applyFont="1" applyFill="1" applyAlignment="1">
      <alignment horizontal="center" vertical="center"/>
    </xf>
    <xf numFmtId="0" fontId="23" fillId="11" borderId="0" xfId="0" applyFont="1" applyFill="1" applyAlignment="1" applyProtection="1">
      <alignment horizontal="center" vertical="center"/>
      <protection locked="0"/>
    </xf>
    <xf numFmtId="0" fontId="26" fillId="11" borderId="0" xfId="0" applyFont="1" applyFill="1" applyAlignment="1">
      <alignment horizontal="center" vertical="center"/>
    </xf>
    <xf numFmtId="2" fontId="0" fillId="0" borderId="0" xfId="0" applyNumberFormat="1" applyAlignment="1" applyProtection="1">
      <alignment vertical="center"/>
      <protection locked="0"/>
    </xf>
    <xf numFmtId="2" fontId="0" fillId="17" borderId="0" xfId="0" applyNumberFormat="1" applyFill="1" applyAlignment="1" applyProtection="1">
      <alignment vertical="center"/>
      <protection locked="0"/>
    </xf>
    <xf numFmtId="0" fontId="60" fillId="0" borderId="0" xfId="0" applyFont="1" applyAlignment="1">
      <alignment horizontal="left" vertical="center"/>
    </xf>
    <xf numFmtId="0" fontId="61" fillId="0" borderId="0" xfId="0" applyFont="1" applyAlignment="1">
      <alignment vertical="center"/>
    </xf>
    <xf numFmtId="0" fontId="0" fillId="0" borderId="0" xfId="0" applyAlignment="1">
      <alignment horizontal="right" vertical="center" wrapText="1"/>
    </xf>
    <xf numFmtId="0" fontId="0" fillId="0" borderId="0" xfId="0" applyAlignment="1">
      <alignment horizontal="left" vertical="center" wrapText="1"/>
    </xf>
    <xf numFmtId="0" fontId="62" fillId="0" borderId="0" xfId="0" applyFont="1" applyAlignment="1">
      <alignment horizontal="left" vertical="center" wrapText="1" indent="1"/>
    </xf>
    <xf numFmtId="0" fontId="4" fillId="0" borderId="0" xfId="0" applyFont="1" applyAlignment="1">
      <alignment vertical="center" wrapText="1"/>
    </xf>
    <xf numFmtId="0" fontId="64" fillId="0" borderId="0" xfId="0" applyFont="1" applyAlignment="1">
      <alignment vertical="center" wrapText="1"/>
    </xf>
    <xf numFmtId="0" fontId="0" fillId="0" borderId="0" xfId="0" applyAlignment="1">
      <alignment horizontal="left"/>
    </xf>
    <xf numFmtId="0" fontId="60" fillId="17" borderId="0" xfId="0" applyFont="1" applyFill="1" applyAlignment="1">
      <alignment horizontal="left" vertical="center"/>
    </xf>
    <xf numFmtId="0" fontId="60" fillId="11" borderId="0" xfId="0" applyFont="1" applyFill="1" applyAlignment="1">
      <alignment vertical="center"/>
    </xf>
    <xf numFmtId="0" fontId="60" fillId="9" borderId="0" xfId="0" applyFont="1" applyFill="1" applyAlignment="1">
      <alignment vertical="center"/>
    </xf>
    <xf numFmtId="0" fontId="9" fillId="9" borderId="0" xfId="0" applyFont="1" applyFill="1" applyAlignment="1">
      <alignment horizontal="center" vertical="center"/>
    </xf>
    <xf numFmtId="10" fontId="0" fillId="17" borderId="18" xfId="0" applyNumberFormat="1" applyFill="1" applyBorder="1" applyAlignment="1">
      <alignment horizontal="center" vertical="center"/>
    </xf>
    <xf numFmtId="179" fontId="0" fillId="17" borderId="18" xfId="0" applyNumberFormat="1" applyFill="1" applyBorder="1" applyAlignment="1">
      <alignment horizontal="center" vertical="center"/>
    </xf>
    <xf numFmtId="0" fontId="11" fillId="15" borderId="11" xfId="0" applyFont="1" applyFill="1" applyBorder="1" applyAlignment="1">
      <alignment vertical="center" wrapText="1"/>
    </xf>
    <xf numFmtId="0" fontId="11" fillId="9" borderId="13" xfId="0" applyFont="1" applyFill="1" applyBorder="1" applyAlignment="1">
      <alignment vertical="center" wrapText="1"/>
    </xf>
    <xf numFmtId="0" fontId="0" fillId="0" borderId="0" xfId="0" applyAlignment="1">
      <alignment horizontal="left" wrapText="1"/>
    </xf>
    <xf numFmtId="167" fontId="1" fillId="11" borderId="0" xfId="1" applyNumberFormat="1" applyFont="1" applyFill="1" applyBorder="1" applyAlignment="1" applyProtection="1">
      <alignment horizontal="center" vertical="center"/>
    </xf>
    <xf numFmtId="167" fontId="1" fillId="9" borderId="0" xfId="1" applyNumberFormat="1" applyFont="1" applyFill="1" applyBorder="1" applyAlignment="1" applyProtection="1">
      <alignment horizontal="center" vertical="center"/>
    </xf>
    <xf numFmtId="167" fontId="1" fillId="11" borderId="0" xfId="1" applyNumberFormat="1" applyFont="1" applyFill="1" applyBorder="1" applyAlignment="1" applyProtection="1">
      <alignment horizontal="center" vertical="center"/>
      <protection locked="0"/>
    </xf>
    <xf numFmtId="0" fontId="11" fillId="9" borderId="0" xfId="0" applyFont="1" applyFill="1" applyAlignment="1">
      <alignment vertical="center" wrapText="1"/>
    </xf>
    <xf numFmtId="167" fontId="1" fillId="9" borderId="0" xfId="1" applyNumberFormat="1" applyFont="1" applyFill="1" applyBorder="1" applyAlignment="1" applyProtection="1">
      <alignment horizontal="center" vertical="center"/>
      <protection locked="0"/>
    </xf>
    <xf numFmtId="167" fontId="3" fillId="9" borderId="0" xfId="1" applyNumberFormat="1" applyFont="1" applyFill="1" applyBorder="1" applyAlignment="1" applyProtection="1">
      <alignment horizontal="center" vertical="center"/>
      <protection locked="0"/>
    </xf>
    <xf numFmtId="0" fontId="0" fillId="0" borderId="0" xfId="0" applyAlignment="1">
      <alignment wrapText="1"/>
    </xf>
    <xf numFmtId="0" fontId="37" fillId="9" borderId="0" xfId="0" applyFont="1" applyFill="1" applyAlignment="1">
      <alignment horizontal="left" vertical="top"/>
    </xf>
    <xf numFmtId="0" fontId="65" fillId="0" borderId="0" xfId="0" applyFont="1" applyAlignment="1">
      <alignment vertical="center"/>
    </xf>
    <xf numFmtId="0" fontId="0" fillId="9" borderId="0" xfId="0" applyFill="1" applyAlignment="1">
      <alignment wrapText="1"/>
    </xf>
    <xf numFmtId="0" fontId="37" fillId="0" borderId="47" xfId="0" applyFont="1" applyBorder="1" applyAlignment="1">
      <alignment horizontal="center" vertical="center" wrapText="1"/>
    </xf>
    <xf numFmtId="0" fontId="37" fillId="0" borderId="48" xfId="0" applyFont="1" applyBorder="1" applyAlignment="1">
      <alignment horizontal="center" vertical="center" wrapText="1"/>
    </xf>
    <xf numFmtId="0" fontId="2" fillId="11" borderId="18" xfId="0" applyFont="1" applyFill="1" applyBorder="1" applyAlignment="1" applyProtection="1">
      <alignment vertical="center"/>
      <protection locked="0"/>
    </xf>
    <xf numFmtId="0" fontId="2" fillId="11" borderId="22" xfId="0" applyFont="1" applyFill="1" applyBorder="1" applyAlignment="1" applyProtection="1">
      <alignment vertical="center"/>
      <protection locked="0"/>
    </xf>
    <xf numFmtId="0" fontId="0" fillId="11" borderId="22" xfId="0" applyFill="1" applyBorder="1" applyAlignment="1" applyProtection="1">
      <alignment horizontal="center" vertical="center"/>
      <protection locked="0"/>
    </xf>
    <xf numFmtId="0" fontId="0" fillId="11" borderId="22" xfId="0" applyFill="1" applyBorder="1" applyProtection="1">
      <protection locked="0"/>
    </xf>
    <xf numFmtId="0" fontId="0" fillId="11" borderId="18" xfId="0" applyFill="1" applyBorder="1" applyAlignment="1" applyProtection="1">
      <alignment horizontal="center" vertical="center"/>
      <protection locked="0"/>
    </xf>
    <xf numFmtId="0" fontId="33" fillId="11" borderId="18" xfId="6" applyFont="1" applyFill="1" applyBorder="1" applyProtection="1">
      <alignment vertical="center"/>
      <protection locked="0"/>
    </xf>
    <xf numFmtId="0" fontId="0" fillId="5" borderId="50" xfId="0" applyFill="1" applyBorder="1" applyAlignment="1">
      <alignment vertical="center"/>
    </xf>
    <xf numFmtId="3" fontId="3" fillId="5" borderId="0" xfId="0" applyNumberFormat="1" applyFont="1" applyFill="1" applyAlignment="1">
      <alignment horizontal="center" vertical="center"/>
    </xf>
    <xf numFmtId="1" fontId="3" fillId="5" borderId="0" xfId="0" applyNumberFormat="1" applyFont="1" applyFill="1" applyAlignment="1">
      <alignment horizontal="center" vertical="center"/>
    </xf>
    <xf numFmtId="1" fontId="3" fillId="5" borderId="50" xfId="0" applyNumberFormat="1" applyFont="1" applyFill="1" applyBorder="1" applyAlignment="1">
      <alignment horizontal="center" vertical="center"/>
    </xf>
    <xf numFmtId="0" fontId="61" fillId="0" borderId="0" xfId="0" applyFont="1" applyAlignment="1">
      <alignment horizontal="left" vertical="center"/>
    </xf>
    <xf numFmtId="0" fontId="0" fillId="0" borderId="0" xfId="0" applyAlignment="1">
      <alignment horizontal="center"/>
    </xf>
    <xf numFmtId="0" fontId="24" fillId="15" borderId="0" xfId="4" applyFont="1" applyFill="1" applyAlignment="1">
      <alignment horizontal="left" vertical="center" wrapText="1"/>
    </xf>
    <xf numFmtId="0" fontId="0" fillId="0" borderId="0" xfId="0" applyAlignment="1">
      <alignment vertical="center" wrapText="1"/>
    </xf>
    <xf numFmtId="0" fontId="0" fillId="0" borderId="0" xfId="0" applyAlignment="1">
      <alignment horizontal="right" vertical="center" wrapText="1"/>
    </xf>
    <xf numFmtId="0" fontId="0" fillId="0" borderId="0" xfId="0" applyAlignment="1">
      <alignment horizontal="left" vertical="center" wrapText="1"/>
    </xf>
    <xf numFmtId="0" fontId="0" fillId="0" borderId="0" xfId="0" applyAlignment="1">
      <alignment horizontal="left" vertical="top" wrapText="1"/>
    </xf>
    <xf numFmtId="0" fontId="59" fillId="0" borderId="0" xfId="0" applyFont="1" applyAlignment="1">
      <alignment horizontal="left" vertical="center"/>
    </xf>
    <xf numFmtId="0" fontId="0" fillId="0" borderId="0" xfId="0" applyAlignment="1">
      <alignment horizontal="left"/>
    </xf>
    <xf numFmtId="0" fontId="0" fillId="0" borderId="0" xfId="0" applyAlignment="1">
      <alignment horizontal="center" vertical="center" wrapText="1"/>
    </xf>
    <xf numFmtId="2" fontId="28" fillId="19" borderId="23" xfId="5" applyNumberFormat="1" applyFont="1" applyFill="1" applyBorder="1" applyAlignment="1">
      <alignment horizontal="center"/>
    </xf>
    <xf numFmtId="2" fontId="28" fillId="19" borderId="22" xfId="5" applyNumberFormat="1" applyFont="1" applyFill="1" applyBorder="1" applyAlignment="1">
      <alignment horizontal="center"/>
    </xf>
    <xf numFmtId="2" fontId="28" fillId="19" borderId="0" xfId="5" applyNumberFormat="1" applyFont="1" applyFill="1" applyAlignment="1">
      <alignment horizontal="left"/>
    </xf>
    <xf numFmtId="0" fontId="31" fillId="9" borderId="0" xfId="0" applyFont="1" applyFill="1" applyAlignment="1">
      <alignment horizontal="center" vertical="center" wrapText="1"/>
    </xf>
    <xf numFmtId="0" fontId="37" fillId="0" borderId="47" xfId="0" applyFont="1" applyBorder="1" applyAlignment="1">
      <alignment horizontal="center" vertical="center" wrapText="1"/>
    </xf>
    <xf numFmtId="0" fontId="37" fillId="0" borderId="48" xfId="0" applyFont="1" applyBorder="1" applyAlignment="1">
      <alignment horizontal="center" vertical="center" wrapText="1"/>
    </xf>
    <xf numFmtId="0" fontId="2" fillId="17" borderId="23" xfId="0" applyFont="1" applyFill="1" applyBorder="1" applyAlignment="1" applyProtection="1">
      <alignment horizontal="center" vertical="center" wrapText="1"/>
      <protection locked="0"/>
    </xf>
    <xf numFmtId="0" fontId="2" fillId="17" borderId="22" xfId="0" applyFont="1" applyFill="1" applyBorder="1" applyAlignment="1" applyProtection="1">
      <alignment horizontal="center" vertical="center" wrapText="1"/>
      <protection locked="0"/>
    </xf>
    <xf numFmtId="0" fontId="37" fillId="0" borderId="49" xfId="0" applyFont="1" applyBorder="1" applyAlignment="1">
      <alignment horizontal="center" vertical="center" wrapText="1"/>
    </xf>
    <xf numFmtId="0" fontId="37" fillId="0" borderId="35" xfId="0" applyFont="1" applyBorder="1" applyAlignment="1">
      <alignment horizontal="center" vertical="center" wrapText="1"/>
    </xf>
    <xf numFmtId="0" fontId="37" fillId="0" borderId="20" xfId="0" applyFont="1" applyBorder="1" applyAlignment="1">
      <alignment horizontal="center" vertical="center" wrapText="1"/>
    </xf>
    <xf numFmtId="0" fontId="34" fillId="15" borderId="28" xfId="0" applyFont="1" applyFill="1" applyBorder="1" applyAlignment="1">
      <alignment horizontal="center" vertical="center"/>
    </xf>
    <xf numFmtId="0" fontId="11" fillId="15" borderId="0" xfId="0" applyFont="1" applyFill="1" applyAlignment="1">
      <alignment horizontal="center" vertical="center"/>
    </xf>
    <xf numFmtId="0" fontId="37" fillId="0" borderId="0" xfId="0" applyFont="1" applyAlignment="1">
      <alignment horizontal="center" vertical="center"/>
    </xf>
    <xf numFmtId="0" fontId="2" fillId="5" borderId="0" xfId="0" applyFont="1" applyFill="1" applyAlignment="1">
      <alignment horizontal="center" vertical="center" wrapText="1"/>
    </xf>
    <xf numFmtId="0" fontId="14" fillId="9" borderId="0" xfId="0" applyFont="1" applyFill="1" applyAlignment="1">
      <alignment horizontal="center" vertical="center" wrapText="1"/>
    </xf>
    <xf numFmtId="0" fontId="11" fillId="6" borderId="0" xfId="0" applyFont="1" applyFill="1" applyAlignment="1">
      <alignment horizontal="center" vertical="center" wrapText="1"/>
    </xf>
    <xf numFmtId="0" fontId="16" fillId="10" borderId="3" xfId="4" applyFont="1" applyFill="1" applyBorder="1" applyAlignment="1">
      <alignment horizontal="center" vertical="center" wrapText="1"/>
    </xf>
    <xf numFmtId="0" fontId="16" fillId="10" borderId="4" xfId="4" applyFont="1" applyFill="1" applyBorder="1" applyAlignment="1">
      <alignment horizontal="center" vertical="center" wrapText="1"/>
    </xf>
    <xf numFmtId="0" fontId="42" fillId="0" borderId="0" xfId="0" applyFont="1" applyAlignment="1">
      <alignment horizontal="center" vertical="center"/>
    </xf>
    <xf numFmtId="0" fontId="47" fillId="15" borderId="9" xfId="0" applyFont="1" applyFill="1" applyBorder="1" applyAlignment="1">
      <alignment horizontal="center" vertical="center"/>
    </xf>
    <xf numFmtId="0" fontId="47" fillId="15" borderId="0" xfId="0" applyFont="1" applyFill="1" applyAlignment="1">
      <alignment horizontal="center" vertical="center"/>
    </xf>
    <xf numFmtId="0" fontId="42" fillId="0" borderId="0" xfId="0" applyFont="1" applyAlignment="1">
      <alignment horizontal="center" vertical="center" wrapText="1"/>
    </xf>
    <xf numFmtId="0" fontId="40" fillId="0" borderId="53" xfId="4" applyFont="1" applyBorder="1" applyAlignment="1">
      <alignment horizontal="left" vertical="center" wrapText="1"/>
    </xf>
    <xf numFmtId="0" fontId="40" fillId="0" borderId="50" xfId="4" applyFont="1" applyBorder="1" applyAlignment="1">
      <alignment horizontal="left" vertical="center" wrapText="1"/>
    </xf>
    <xf numFmtId="0" fontId="45" fillId="15" borderId="0" xfId="0" applyFont="1" applyFill="1" applyAlignment="1">
      <alignment horizontal="center" vertical="center"/>
    </xf>
    <xf numFmtId="0" fontId="24" fillId="5" borderId="0" xfId="4" applyFont="1" applyFill="1" applyAlignment="1">
      <alignment horizontal="left" vertical="center" wrapText="1"/>
    </xf>
    <xf numFmtId="0" fontId="37" fillId="0" borderId="0" xfId="0" applyFont="1" applyAlignment="1">
      <alignment horizontal="left" wrapText="1"/>
    </xf>
    <xf numFmtId="0" fontId="37" fillId="0" borderId="0" xfId="0" applyFont="1" applyAlignment="1">
      <alignment wrapText="1"/>
    </xf>
    <xf numFmtId="0" fontId="37" fillId="0" borderId="50" xfId="0" applyFont="1" applyBorder="1" applyAlignment="1">
      <alignment horizontal="center" vertical="center"/>
    </xf>
    <xf numFmtId="0" fontId="37" fillId="2" borderId="0" xfId="0" applyFont="1" applyFill="1" applyAlignment="1">
      <alignment horizontal="center" vertical="center" wrapText="1"/>
    </xf>
    <xf numFmtId="0" fontId="11" fillId="9" borderId="9" xfId="0" applyFont="1" applyFill="1" applyBorder="1" applyAlignment="1">
      <alignment horizontal="center" vertical="center"/>
    </xf>
    <xf numFmtId="0" fontId="11" fillId="9" borderId="11" xfId="0" applyFont="1" applyFill="1" applyBorder="1" applyAlignment="1">
      <alignment horizontal="center" vertical="center" wrapText="1"/>
    </xf>
    <xf numFmtId="0" fontId="11" fillId="9" borderId="13" xfId="0" applyFont="1" applyFill="1" applyBorder="1" applyAlignment="1">
      <alignment horizontal="center" vertical="center" wrapText="1"/>
    </xf>
    <xf numFmtId="0" fontId="2" fillId="0" borderId="0" xfId="0" applyFont="1" applyAlignment="1">
      <alignment horizontal="center" vertical="center"/>
    </xf>
    <xf numFmtId="166" fontId="2" fillId="4" borderId="5" xfId="0" applyNumberFormat="1" applyFont="1" applyFill="1" applyBorder="1" applyAlignment="1">
      <alignment horizontal="center" vertical="center"/>
    </xf>
    <xf numFmtId="166" fontId="2" fillId="4" borderId="6" xfId="0" applyNumberFormat="1" applyFont="1" applyFill="1" applyBorder="1" applyAlignment="1">
      <alignment horizontal="center" vertical="center"/>
    </xf>
    <xf numFmtId="166" fontId="2" fillId="4" borderId="7" xfId="0" applyNumberFormat="1" applyFont="1" applyFill="1" applyBorder="1" applyAlignment="1">
      <alignment horizontal="center" vertical="center"/>
    </xf>
    <xf numFmtId="0" fontId="11" fillId="15" borderId="11" xfId="0" applyFont="1" applyFill="1" applyBorder="1" applyAlignment="1">
      <alignment horizontal="center" vertical="center" wrapText="1"/>
    </xf>
    <xf numFmtId="0" fontId="11" fillId="15" borderId="13" xfId="0" applyFont="1" applyFill="1" applyBorder="1" applyAlignment="1">
      <alignment horizontal="center" vertical="center" wrapText="1"/>
    </xf>
    <xf numFmtId="0" fontId="11" fillId="15" borderId="14" xfId="0" applyFont="1" applyFill="1" applyBorder="1" applyAlignment="1">
      <alignment horizontal="center" vertical="center" wrapText="1"/>
    </xf>
    <xf numFmtId="0" fontId="37" fillId="0" borderId="0" xfId="0" applyFont="1" applyAlignment="1">
      <alignment horizontal="center" vertical="center" wrapText="1"/>
    </xf>
    <xf numFmtId="167" fontId="39" fillId="0" borderId="0" xfId="1" applyNumberFormat="1" applyFont="1" applyFill="1" applyBorder="1" applyAlignment="1" applyProtection="1">
      <alignment horizontal="center" vertical="center" wrapText="1"/>
    </xf>
    <xf numFmtId="0" fontId="11" fillId="6" borderId="2" xfId="0" applyFont="1" applyFill="1" applyBorder="1" applyAlignment="1">
      <alignment horizontal="center" vertical="center" wrapText="1"/>
    </xf>
    <xf numFmtId="0" fontId="11" fillId="6" borderId="17" xfId="0" applyFont="1" applyFill="1" applyBorder="1" applyAlignment="1">
      <alignment horizontal="center" vertical="center" wrapText="1"/>
    </xf>
    <xf numFmtId="0" fontId="11" fillId="6" borderId="8" xfId="0" applyFont="1" applyFill="1" applyBorder="1" applyAlignment="1">
      <alignment horizontal="center" vertical="center" wrapText="1"/>
    </xf>
  </cellXfs>
  <cellStyles count="8">
    <cellStyle name="Comma" xfId="1" builtinId="3"/>
    <cellStyle name="Currency" xfId="7" builtinId="4"/>
    <cellStyle name="GET - Explain" xfId="6" xr:uid="{9E7F4345-EC0E-41A8-A2BD-49ACC0DEE6E0}"/>
    <cellStyle name="GET - Title 2" xfId="5" xr:uid="{1ABA8756-A634-454E-B77E-AEA7DCB59922}"/>
    <cellStyle name="Normal" xfId="0" builtinId="0"/>
    <cellStyle name="Normal 12" xfId="4" xr:uid="{00000000-0005-0000-0000-000003000000}"/>
    <cellStyle name="Percent" xfId="2" builtinId="5"/>
    <cellStyle name="Standard 2" xfId="3" xr:uid="{00000000-0005-0000-0000-000005000000}"/>
  </cellStyles>
  <dxfs count="238">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ill>
        <patternFill>
          <bgColor theme="5"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7" tint="0.79998168889431442"/>
      </font>
    </dxf>
    <dxf>
      <font>
        <color theme="7" tint="0.59996337778862885"/>
      </font>
    </dxf>
    <dxf>
      <font>
        <color theme="7" tint="0.59996337778862885"/>
      </font>
    </dxf>
    <dxf>
      <font>
        <color theme="7" tint="0.59996337778862885"/>
      </font>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solid">
          <fgColor indexed="64"/>
          <bgColor rgb="FFFFFF00"/>
        </patternFill>
      </fill>
      <alignment horizontal="center"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protection locked="1" hidden="0"/>
    </dxf>
    <dxf>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protection locked="1" hidden="0"/>
    </dxf>
    <dxf>
      <fill>
        <patternFill patternType="solid">
          <fgColor indexed="64"/>
          <bgColor theme="0" tint="-0.14999847407452621"/>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protection locked="1" hidden="0"/>
    </dxf>
    <dxf>
      <border>
        <top style="thin">
          <color rgb="FFFFFFFF"/>
        </top>
      </border>
    </dxf>
    <dxf>
      <border diagonalUp="0" diagonalDown="0">
        <left style="thin">
          <color auto="1"/>
        </left>
        <right style="thin">
          <color auto="1"/>
        </right>
        <top style="thin">
          <color auto="1"/>
        </top>
        <bottom style="thin">
          <color auto="1"/>
        </bottom>
      </border>
    </dxf>
    <dxf>
      <alignment horizontal="general" vertical="center" textRotation="0" wrapText="0" indent="0" justifyLastLine="0" shrinkToFit="0" readingOrder="0"/>
      <protection locked="1" hidden="0"/>
    </dxf>
    <dxf>
      <border>
        <bottom style="thin">
          <color rgb="FFFFFFFF"/>
        </bottom>
      </border>
    </dxf>
    <dxf>
      <font>
        <b/>
        <i val="0"/>
        <strike val="0"/>
        <condense val="0"/>
        <extend val="0"/>
        <outline val="0"/>
        <shadow val="0"/>
        <u val="none"/>
        <vertAlign val="baseline"/>
        <sz val="11"/>
        <color auto="1"/>
        <name val="Calibri"/>
        <scheme val="minor"/>
      </font>
      <fill>
        <patternFill patternType="solid">
          <fgColor indexed="64"/>
          <bgColor theme="2" tint="-9.9978637043366805E-2"/>
        </patternFill>
      </fill>
      <alignment horizontal="center" vertical="center" textRotation="0" wrapText="1" indent="0" justifyLastLine="0" shrinkToFit="0" readingOrder="0"/>
      <border diagonalUp="0" diagonalDown="0">
        <left style="thin">
          <color theme="0"/>
        </left>
        <right style="thin">
          <color theme="0"/>
        </right>
        <top/>
        <bottom/>
      </border>
      <protection locked="1" hidden="0"/>
    </dxf>
    <dxf>
      <font>
        <i val="0"/>
        <strike val="0"/>
        <outline val="0"/>
        <shadow val="0"/>
        <u val="none"/>
        <vertAlign val="baseline"/>
        <sz val="11"/>
        <name val="Calibri Light"/>
        <family val="2"/>
        <scheme val="major"/>
      </font>
      <fill>
        <patternFill patternType="none">
          <fgColor indexed="64"/>
          <bgColor auto="1"/>
        </patternFill>
      </fill>
      <alignment horizontal="center" vertical="center" textRotation="0" wrapText="0" indent="0" justifyLastLine="0" shrinkToFit="0" readingOrder="0"/>
      <protection locked="1" hidden="0"/>
    </dxf>
    <dxf>
      <font>
        <i val="0"/>
        <strike val="0"/>
        <outline val="0"/>
        <shadow val="0"/>
        <u val="none"/>
        <vertAlign val="baseline"/>
        <sz val="11"/>
        <name val="Calibri Light"/>
        <family val="2"/>
        <scheme val="major"/>
      </font>
      <fill>
        <patternFill patternType="none">
          <fgColor indexed="64"/>
          <bgColor auto="1"/>
        </patternFill>
      </fill>
      <alignment horizontal="center" vertical="center" textRotation="0" wrapText="0" indent="0" justifyLastLine="0" shrinkToFit="0" readingOrder="0"/>
      <protection locked="1" hidden="0"/>
    </dxf>
    <dxf>
      <font>
        <i val="0"/>
        <strike val="0"/>
        <outline val="0"/>
        <shadow val="0"/>
        <u val="none"/>
        <vertAlign val="baseline"/>
        <sz val="11"/>
        <name val="Calibri Light"/>
        <family val="2"/>
        <scheme val="major"/>
      </font>
      <fill>
        <patternFill patternType="none">
          <fgColor indexed="64"/>
          <bgColor auto="1"/>
        </patternFill>
      </fill>
      <alignment horizontal="general" vertical="center" textRotation="0" wrapText="0" indent="0" justifyLastLine="0" shrinkToFit="0" readingOrder="0"/>
      <protection locked="1" hidden="0"/>
    </dxf>
    <dxf>
      <font>
        <i val="0"/>
        <strike val="0"/>
        <outline val="0"/>
        <shadow val="0"/>
        <u val="none"/>
        <vertAlign val="baseline"/>
        <sz val="11"/>
        <name val="Calibri Light"/>
        <family val="2"/>
        <scheme val="major"/>
      </font>
      <fill>
        <patternFill patternType="none">
          <fgColor indexed="64"/>
          <bgColor auto="1"/>
        </patternFill>
      </fill>
      <alignment horizontal="general" vertical="center" textRotation="0" wrapText="0" indent="0" justifyLastLine="0" shrinkToFit="0" readingOrder="0"/>
      <protection locked="1" hidden="0"/>
    </dxf>
    <dxf>
      <border>
        <bottom style="double">
          <color rgb="FF0070C0"/>
        </bottom>
      </border>
    </dxf>
    <dxf>
      <font>
        <b/>
        <i val="0"/>
        <strike val="0"/>
        <condense val="0"/>
        <extend val="0"/>
        <outline val="0"/>
        <shadow val="0"/>
        <u val="none"/>
        <vertAlign val="baseline"/>
        <sz val="11"/>
        <color rgb="FF0070C0"/>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protection locked="1" hidden="0"/>
    </dxf>
  </dxfs>
  <tableStyles count="0" defaultTableStyle="TableStyleMedium2" defaultPivotStyle="PivotStyleLight16"/>
  <colors>
    <mruColors>
      <color rgb="FF0072C6"/>
      <color rgb="FF1EB53A"/>
      <color rgb="FF33CCFF"/>
      <color rgb="FF66CCFF"/>
      <color rgb="FF66FF99"/>
      <color rgb="FFCC66FF"/>
      <color rgb="FF99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ustomXml" Target="../customXml/item3.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0070C0"/>
                </a:solidFill>
                <a:latin typeface="+mn-lt"/>
                <a:ea typeface="+mn-ea"/>
                <a:cs typeface="+mn-cs"/>
              </a:defRPr>
            </a:pPr>
            <a:r>
              <a:rPr lang="en-US" sz="1100" b="1" u="none">
                <a:solidFill>
                  <a:srgbClr val="0070C0"/>
                </a:solidFill>
              </a:rPr>
              <a:t>Average Tariff per kWh</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0070C0"/>
              </a:solidFill>
              <a:latin typeface="+mn-lt"/>
              <a:ea typeface="+mn-ea"/>
              <a:cs typeface="+mn-cs"/>
            </a:defRPr>
          </a:pPr>
          <a:endParaRPr lang="en-DE"/>
        </a:p>
      </c:txPr>
    </c:title>
    <c:autoTitleDeleted val="0"/>
    <c:plotArea>
      <c:layout/>
      <c:lineChart>
        <c:grouping val="standard"/>
        <c:varyColors val="0"/>
        <c:ser>
          <c:idx val="0"/>
          <c:order val="0"/>
          <c:tx>
            <c:v>Average PAYG Tariff</c:v>
          </c:tx>
          <c:spPr>
            <a:ln w="28575" cap="rnd">
              <a:solidFill>
                <a:srgbClr val="00B0F0"/>
              </a:solidFill>
              <a:round/>
            </a:ln>
            <a:effectLst/>
          </c:spPr>
          <c:marker>
            <c:symbol val="none"/>
          </c:marker>
          <c:cat>
            <c:numRef>
              <c:extLst>
                <c:ext xmlns:c15="http://schemas.microsoft.com/office/drawing/2012/chart" uri="{02D57815-91ED-43cb-92C2-25804820EDAC}">
                  <c15:fullRef>
                    <c15:sqref>('Tariff Calc'!$D$23,'Tariff Calc'!$F$23,'Tariff Calc'!$H$23,'Tariff Calc'!$J$23,'Tariff Calc'!$L$23,'Tariff Calc'!$Q$23,'Tariff Calc'!$S$23,'Tariff Calc'!$U$23,'Tariff Calc'!$W$23,'Tariff Calc'!$Y$23,'Tariff Calc'!$AA$23,'Tariff Calc'!$AC$23,'Tariff Calc'!$AE$23,'Tariff Calc'!$AG$23,'Tariff Calc'!$AI$23,'Tariff Calc'!$AK$23,'Tariff Calc'!$AM$23,'Tariff Calc'!$AO$23,'Tariff Calc'!$AQ$23,'Tariff Calc'!$AS$23)</c15:sqref>
                  </c15:fullRef>
                </c:ext>
              </c:extLst>
              <c:f>('Tariff Calc'!$D$23,'Tariff Calc'!$F$23,'Tariff Calc'!$H$23,'Tariff Calc'!$J$23,'Tariff Calc'!$L$23,'Tariff Calc'!$Q$23,'Tariff Calc'!$S$23,'Tariff Calc'!$U$23,'Tariff Calc'!$W$23,'Tariff Calc'!$Y$23,'Tariff Calc'!$AA$23,'Tariff Calc'!$AC$23,'Tariff Calc'!$AE$23,'Tariff Calc'!$AG$23,'Tariff Calc'!$AI$23,'Tariff Calc'!$AS$23)</c:f>
              <c:numCache>
                <c:formatCode>General</c:formatCode>
                <c:ptCount val="16"/>
                <c:pt idx="0">
                  <c:v>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numCache>
            </c:numRef>
          </c:cat>
          <c:val>
            <c:numRef>
              <c:extLst>
                <c:ext xmlns:c15="http://schemas.microsoft.com/office/drawing/2012/chart" uri="{02D57815-91ED-43cb-92C2-25804820EDAC}">
                  <c15:fullRef>
                    <c15:sqref>('Tariff Calc'!$D$29,'Tariff Calc'!$F$29,'Tariff Calc'!$H$29,'Tariff Calc'!$J$29,'Tariff Calc'!$L$29,'Tariff Calc'!$Q$29,'Tariff Calc'!$S$29,'Tariff Calc'!$U$29,'Tariff Calc'!$W$29,'Tariff Calc'!$Y$29,'Tariff Calc'!$AA$29,'Tariff Calc'!$AE$29,'Tariff Calc'!$AG$29,'Tariff Calc'!$AI$29,'Tariff Calc'!$AK$29,'Tariff Calc'!$AM$29,'Tariff Calc'!$AO$29,'Tariff Calc'!$AQ$29,'Tariff Calc'!$AS$29)</c15:sqref>
                  </c15:fullRef>
                </c:ext>
              </c:extLst>
              <c:f>('Tariff Calc'!$D$29,'Tariff Calc'!$F$29,'Tariff Calc'!$H$29,'Tariff Calc'!$J$29,'Tariff Calc'!$L$29,'Tariff Calc'!$Q$29,'Tariff Calc'!$S$29,'Tariff Calc'!$U$29,'Tariff Calc'!$W$29,'Tariff Calc'!$Y$29,'Tariff Calc'!$AA$29,'Tariff Calc'!$AE$29,'Tariff Calc'!$AG$29,'Tariff Calc'!$AI$29,'Tariff Calc'!$AK$29)</c:f>
              <c:numCache>
                <c:formatCode>_-[$SLL]\ * #,##0_-;\-[$SLL]\ * #,##0_-;_-[$SLL]\ * "-"_-;_-@_-</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smooth val="0"/>
          <c:extLst>
            <c:ext xmlns:c16="http://schemas.microsoft.com/office/drawing/2014/chart" uri="{C3380CC4-5D6E-409C-BE32-E72D297353CC}">
              <c16:uniqueId val="{00000000-1601-4DB8-99C5-5EB2862A48C8}"/>
            </c:ext>
          </c:extLst>
        </c:ser>
        <c:dLbls>
          <c:showLegendKey val="0"/>
          <c:showVal val="0"/>
          <c:showCatName val="0"/>
          <c:showSerName val="0"/>
          <c:showPercent val="0"/>
          <c:showBubbleSize val="0"/>
        </c:dLbls>
        <c:smooth val="0"/>
        <c:axId val="1738851152"/>
        <c:axId val="705976448"/>
      </c:lineChart>
      <c:catAx>
        <c:axId val="1738851152"/>
        <c:scaling>
          <c:orientation val="minMax"/>
        </c:scaling>
        <c:delete val="0"/>
        <c:axPos val="b"/>
        <c:numFmt formatCode="General" sourceLinked="1"/>
        <c:majorTickMark val="none"/>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rgbClr val="0070C0"/>
                </a:solidFill>
                <a:latin typeface="+mn-lt"/>
                <a:ea typeface="+mn-ea"/>
                <a:cs typeface="+mn-cs"/>
              </a:defRPr>
            </a:pPr>
            <a:endParaRPr lang="en-DE"/>
          </a:p>
        </c:txPr>
        <c:crossAx val="705976448"/>
        <c:crosses val="autoZero"/>
        <c:auto val="1"/>
        <c:lblAlgn val="ctr"/>
        <c:lblOffset val="100"/>
        <c:noMultiLvlLbl val="0"/>
      </c:catAx>
      <c:valAx>
        <c:axId val="705976448"/>
        <c:scaling>
          <c:orientation val="minMax"/>
        </c:scaling>
        <c:delete val="0"/>
        <c:axPos val="l"/>
        <c:majorGridlines>
          <c:spPr>
            <a:ln w="9525" cap="flat" cmpd="sng" algn="ctr">
              <a:solidFill>
                <a:srgbClr val="0070C0"/>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chemeClr val="accent1"/>
                    </a:solidFill>
                    <a:latin typeface="+mn-lt"/>
                    <a:ea typeface="+mn-ea"/>
                    <a:cs typeface="+mn-cs"/>
                  </a:defRPr>
                </a:pPr>
                <a:r>
                  <a:rPr lang="en-GB">
                    <a:solidFill>
                      <a:schemeClr val="accent1"/>
                    </a:solidFill>
                  </a:rPr>
                  <a:t>SLL/kWh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DE"/>
            </a:p>
          </c:txPr>
        </c:title>
        <c:numFmt formatCode="_-[$SLL]\ * #,##0_-;\-[$SLL]\ * #,##0_-;_-[$SLL]\ * &quot;-&quot;_-;_-@_-" sourceLinked="1"/>
        <c:majorTickMark val="none"/>
        <c:minorTickMark val="none"/>
        <c:tickLblPos val="nextTo"/>
        <c:spPr>
          <a:noFill/>
          <a:ln w="6350" cap="flat" cmpd="sng" algn="ctr">
            <a:solidFill>
              <a:schemeClr val="accent1"/>
            </a:solidFill>
            <a:prstDash val="solid"/>
            <a:miter lim="800000"/>
          </a:ln>
          <a:effectLst/>
        </c:spPr>
        <c:txPr>
          <a:bodyPr rot="-60000000" spcFirstLastPara="1" vertOverflow="ellipsis" vert="horz" wrap="square" anchor="ctr" anchorCtr="1"/>
          <a:lstStyle/>
          <a:p>
            <a:pPr>
              <a:defRPr sz="900" b="0" i="0" u="none" strike="noStrike" kern="1200" baseline="0">
                <a:solidFill>
                  <a:srgbClr val="0070C0"/>
                </a:solidFill>
                <a:latin typeface="+mn-lt"/>
                <a:ea typeface="+mn-ea"/>
                <a:cs typeface="+mn-cs"/>
              </a:defRPr>
            </a:pPr>
            <a:endParaRPr lang="en-DE"/>
          </a:p>
        </c:txPr>
        <c:crossAx val="173885115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DE"/>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ARPU by Customer Group</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DE"/>
        </a:p>
      </c:txPr>
    </c:title>
    <c:autoTitleDeleted val="0"/>
    <c:plotArea>
      <c:layout/>
      <c:lineChart>
        <c:grouping val="standard"/>
        <c:varyColors val="0"/>
        <c:ser>
          <c:idx val="0"/>
          <c:order val="0"/>
          <c:tx>
            <c:strRef>
              <c:f>'Tariff Calc'!$C$63</c:f>
              <c:strCache>
                <c:ptCount val="1"/>
                <c:pt idx="0">
                  <c:v>Residential</c:v>
                </c:pt>
              </c:strCache>
            </c:strRef>
          </c:tx>
          <c:spPr>
            <a:ln w="28575" cap="rnd">
              <a:solidFill>
                <a:schemeClr val="accent1"/>
              </a:solidFill>
              <a:round/>
            </a:ln>
            <a:effectLst/>
          </c:spPr>
          <c:marker>
            <c:symbol val="none"/>
          </c:marker>
          <c:cat>
            <c:numRef>
              <c:f>('Tariff Calc'!$D$23,'Tariff Calc'!$F$23,'Tariff Calc'!$H$23,'Tariff Calc'!$J$23,'Tariff Calc'!$L$23)</c:f>
              <c:numCache>
                <c:formatCode>General</c:formatCode>
                <c:ptCount val="5"/>
                <c:pt idx="0">
                  <c:v>0</c:v>
                </c:pt>
                <c:pt idx="1">
                  <c:v>#N/A</c:v>
                </c:pt>
                <c:pt idx="2">
                  <c:v>#N/A</c:v>
                </c:pt>
                <c:pt idx="3">
                  <c:v>#N/A</c:v>
                </c:pt>
                <c:pt idx="4">
                  <c:v>#N/A</c:v>
                </c:pt>
              </c:numCache>
            </c:numRef>
          </c:cat>
          <c:val>
            <c:numRef>
              <c:f>('Tariff Calc'!$D$78,'Tariff Calc'!$F$78,'Tariff Calc'!$H$78,'Tariff Calc'!$J$78,'Tariff Calc'!$L$78)</c:f>
              <c:numCache>
                <c:formatCode>_-[$SLL]\ * #,##0_-;\-[$SLL]\ * #,##0_-;_-[$SLL]\ * "-"_-;_-@_-</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0-62C6-4332-9B87-1E0DDF6B7D23}"/>
            </c:ext>
          </c:extLst>
        </c:ser>
        <c:ser>
          <c:idx val="1"/>
          <c:order val="1"/>
          <c:tx>
            <c:strRef>
              <c:f>'Tariff Calc'!$C$65</c:f>
              <c:strCache>
                <c:ptCount val="1"/>
                <c:pt idx="0">
                  <c:v>Commercial</c:v>
                </c:pt>
              </c:strCache>
            </c:strRef>
          </c:tx>
          <c:spPr>
            <a:ln w="28575" cap="rnd">
              <a:solidFill>
                <a:schemeClr val="accent2"/>
              </a:solidFill>
              <a:round/>
            </a:ln>
            <a:effectLst/>
          </c:spPr>
          <c:marker>
            <c:symbol val="none"/>
          </c:marker>
          <c:val>
            <c:numRef>
              <c:f>('Tariff Calc'!$D$80,'Tariff Calc'!$F$80,'Tariff Calc'!$H$80,'Tariff Calc'!$J$80,'Tariff Calc'!$L$80)</c:f>
              <c:numCache>
                <c:formatCode>_-[$SLL]\ * #,##0_-;\-[$SLL]\ * #,##0_-;_-[$SLL]\ * "-"_-;_-@_-</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1-62C6-4332-9B87-1E0DDF6B7D23}"/>
            </c:ext>
          </c:extLst>
        </c:ser>
        <c:ser>
          <c:idx val="2"/>
          <c:order val="2"/>
          <c:tx>
            <c:strRef>
              <c:f>'Tariff Calc'!$C$67</c:f>
              <c:strCache>
                <c:ptCount val="1"/>
                <c:pt idx="0">
                  <c:v>Productive</c:v>
                </c:pt>
              </c:strCache>
            </c:strRef>
          </c:tx>
          <c:spPr>
            <a:ln w="28575" cap="rnd">
              <a:solidFill>
                <a:schemeClr val="accent3"/>
              </a:solidFill>
              <a:round/>
            </a:ln>
            <a:effectLst/>
          </c:spPr>
          <c:marker>
            <c:symbol val="none"/>
          </c:marker>
          <c:val>
            <c:numRef>
              <c:f>('Tariff Calc'!$D$82,'Tariff Calc'!$F$82,'Tariff Calc'!$H$82,'Tariff Calc'!$J$82,'Tariff Calc'!$L$82)</c:f>
              <c:numCache>
                <c:formatCode>_-[$SLL]\ * #,##0_-;\-[$SLL]\ * #,##0_-;_-[$SLL]\ * "-"_-;_-@_-</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62C6-4332-9B87-1E0DDF6B7D23}"/>
            </c:ext>
          </c:extLst>
        </c:ser>
        <c:dLbls>
          <c:showLegendKey val="0"/>
          <c:showVal val="0"/>
          <c:showCatName val="0"/>
          <c:showSerName val="0"/>
          <c:showPercent val="0"/>
          <c:showBubbleSize val="0"/>
        </c:dLbls>
        <c:smooth val="0"/>
        <c:axId val="1738851152"/>
        <c:axId val="705976448"/>
      </c:lineChart>
      <c:catAx>
        <c:axId val="1738851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705976448"/>
        <c:crosses val="autoZero"/>
        <c:auto val="1"/>
        <c:lblAlgn val="ctr"/>
        <c:lblOffset val="100"/>
        <c:noMultiLvlLbl val="0"/>
      </c:catAx>
      <c:valAx>
        <c:axId val="705976448"/>
        <c:scaling>
          <c:orientation val="minMax"/>
        </c:scaling>
        <c:delete val="0"/>
        <c:axPos val="l"/>
        <c:majorGridlines>
          <c:spPr>
            <a:ln w="9525" cap="flat" cmpd="sng" algn="ctr">
              <a:solidFill>
                <a:schemeClr val="tx1">
                  <a:lumMod val="15000"/>
                  <a:lumOff val="85000"/>
                </a:schemeClr>
              </a:solidFill>
              <a:round/>
            </a:ln>
            <a:effectLst/>
          </c:spPr>
        </c:majorGridlines>
        <c:numFmt formatCode="_-[$SLL]\ * #,##0_-;\-[$SLL]\ * #,##0_-;_-[$SLL]\ *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173885115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Demand by Customer Group (in kWh/year)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DE"/>
        </a:p>
      </c:txPr>
    </c:title>
    <c:autoTitleDeleted val="0"/>
    <c:plotArea>
      <c:layout/>
      <c:lineChart>
        <c:grouping val="standard"/>
        <c:varyColors val="0"/>
        <c:ser>
          <c:idx val="0"/>
          <c:order val="0"/>
          <c:tx>
            <c:strRef>
              <c:f>'Tariff Calc'!$C$63</c:f>
              <c:strCache>
                <c:ptCount val="1"/>
                <c:pt idx="0">
                  <c:v>Residential</c:v>
                </c:pt>
              </c:strCache>
            </c:strRef>
          </c:tx>
          <c:spPr>
            <a:ln w="28575" cap="rnd">
              <a:solidFill>
                <a:schemeClr val="accent1"/>
              </a:solidFill>
              <a:round/>
            </a:ln>
            <a:effectLst/>
          </c:spPr>
          <c:marker>
            <c:symbol val="none"/>
          </c:marker>
          <c:cat>
            <c:numRef>
              <c:f>('Tariff Calc'!$D$23,'Tariff Calc'!$F$23,'Tariff Calc'!$H$23,'Tariff Calc'!$J$23,'Tariff Calc'!$L$23)</c:f>
              <c:numCache>
                <c:formatCode>General</c:formatCode>
                <c:ptCount val="5"/>
                <c:pt idx="0">
                  <c:v>0</c:v>
                </c:pt>
                <c:pt idx="1">
                  <c:v>#N/A</c:v>
                </c:pt>
                <c:pt idx="2">
                  <c:v>#N/A</c:v>
                </c:pt>
                <c:pt idx="3">
                  <c:v>#N/A</c:v>
                </c:pt>
                <c:pt idx="4">
                  <c:v>#N/A</c:v>
                </c:pt>
              </c:numCache>
            </c:numRef>
          </c:cat>
          <c:val>
            <c:numRef>
              <c:f>(Insert_Customers!$Q$11,Insert_Customers!$AC$51,Insert_Customers!$AE$51,Insert_Customers!$AG$51,Insert_Customers!$AI$51)</c:f>
              <c:numCache>
                <c:formatCode>_-* #,##0.00\ _€_-;\-* #,##0.00\ _€_-;_-* "-"??\ _€_-;_-@_-</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0-FE01-46C6-BF41-AF71950A9C27}"/>
            </c:ext>
          </c:extLst>
        </c:ser>
        <c:ser>
          <c:idx val="1"/>
          <c:order val="1"/>
          <c:tx>
            <c:strRef>
              <c:f>'Tariff Calc'!$C$65</c:f>
              <c:strCache>
                <c:ptCount val="1"/>
                <c:pt idx="0">
                  <c:v>Commercial</c:v>
                </c:pt>
              </c:strCache>
            </c:strRef>
          </c:tx>
          <c:spPr>
            <a:ln w="28575" cap="rnd">
              <a:solidFill>
                <a:schemeClr val="accent2"/>
              </a:solidFill>
              <a:round/>
            </a:ln>
            <a:effectLst/>
          </c:spPr>
          <c:marker>
            <c:symbol val="none"/>
          </c:marker>
          <c:val>
            <c:numRef>
              <c:f>(Insert_Customers!$Q$13,Insert_Customers!$AC$53,Insert_Customers!$AE$53,Insert_Customers!$AG$53,Insert_Customers!$AI$53)</c:f>
              <c:numCache>
                <c:formatCode>_-* #,##0.00\ _€_-;\-* #,##0.00\ _€_-;_-* "-"??\ _€_-;_-@_-</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1-FE01-46C6-BF41-AF71950A9C27}"/>
            </c:ext>
          </c:extLst>
        </c:ser>
        <c:ser>
          <c:idx val="2"/>
          <c:order val="2"/>
          <c:tx>
            <c:strRef>
              <c:f>'Tariff Calc'!$C$67</c:f>
              <c:strCache>
                <c:ptCount val="1"/>
                <c:pt idx="0">
                  <c:v>Productive</c:v>
                </c:pt>
              </c:strCache>
            </c:strRef>
          </c:tx>
          <c:spPr>
            <a:ln w="28575" cap="rnd">
              <a:solidFill>
                <a:schemeClr val="accent3"/>
              </a:solidFill>
              <a:round/>
            </a:ln>
            <a:effectLst/>
          </c:spPr>
          <c:marker>
            <c:symbol val="none"/>
          </c:marker>
          <c:val>
            <c:numRef>
              <c:f>(Insert_Customers!$Q$15,Insert_Customers!$AC$55,Insert_Customers!$AE$55,Insert_Customers!$AG$55,Insert_Customers!$AI$55)</c:f>
              <c:numCache>
                <c:formatCode>_-* #,##0.00\ _€_-;\-* #,##0.00\ _€_-;_-* "-"??\ _€_-;_-@_-</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FE01-46C6-BF41-AF71950A9C27}"/>
            </c:ext>
          </c:extLst>
        </c:ser>
        <c:dLbls>
          <c:showLegendKey val="0"/>
          <c:showVal val="0"/>
          <c:showCatName val="0"/>
          <c:showSerName val="0"/>
          <c:showPercent val="0"/>
          <c:showBubbleSize val="0"/>
        </c:dLbls>
        <c:smooth val="0"/>
        <c:axId val="1738851152"/>
        <c:axId val="705976448"/>
      </c:lineChart>
      <c:catAx>
        <c:axId val="1738851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705976448"/>
        <c:crosses val="autoZero"/>
        <c:auto val="1"/>
        <c:lblAlgn val="ctr"/>
        <c:lblOffset val="100"/>
        <c:noMultiLvlLbl val="0"/>
      </c:catAx>
      <c:valAx>
        <c:axId val="705976448"/>
        <c:scaling>
          <c:orientation val="minMax"/>
        </c:scaling>
        <c:delete val="0"/>
        <c:axPos val="l"/>
        <c:majorGridlines>
          <c:spPr>
            <a:ln w="9525" cap="flat" cmpd="sng" algn="ctr">
              <a:solidFill>
                <a:schemeClr val="tx1">
                  <a:lumMod val="15000"/>
                  <a:lumOff val="85000"/>
                </a:schemeClr>
              </a:solidFill>
              <a:round/>
            </a:ln>
            <a:effectLst/>
          </c:spPr>
        </c:majorGridlines>
        <c:numFmt formatCode="_-* #,##0.00\ _€_-;\-* #,##0.0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173885115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Total Demand (in kWh/year)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DE"/>
        </a:p>
      </c:txPr>
    </c:title>
    <c:autoTitleDeleted val="0"/>
    <c:plotArea>
      <c:layout/>
      <c:lineChart>
        <c:grouping val="standard"/>
        <c:varyColors val="0"/>
        <c:ser>
          <c:idx val="0"/>
          <c:order val="0"/>
          <c:tx>
            <c:v>Projected demand </c:v>
          </c:tx>
          <c:spPr>
            <a:ln w="28575" cap="rnd">
              <a:solidFill>
                <a:srgbClr val="00B0F0"/>
              </a:solidFill>
              <a:round/>
            </a:ln>
            <a:effectLst/>
          </c:spPr>
          <c:marker>
            <c:symbol val="none"/>
          </c:marker>
          <c:cat>
            <c:numRef>
              <c:f>('Tariff Calc'!$D$23,'Tariff Calc'!$F$23,'Tariff Calc'!$H$23,'Tariff Calc'!$J$23,'Tariff Calc'!$L$23)</c:f>
              <c:numCache>
                <c:formatCode>General</c:formatCode>
                <c:ptCount val="5"/>
                <c:pt idx="0">
                  <c:v>0</c:v>
                </c:pt>
                <c:pt idx="1">
                  <c:v>#N/A</c:v>
                </c:pt>
                <c:pt idx="2">
                  <c:v>#N/A</c:v>
                </c:pt>
                <c:pt idx="3">
                  <c:v>#N/A</c:v>
                </c:pt>
                <c:pt idx="4">
                  <c:v>#N/A</c:v>
                </c:pt>
              </c:numCache>
            </c:numRef>
          </c:cat>
          <c:val>
            <c:numRef>
              <c:f>('Tariff Calc'!$D$25,'Tariff Calc'!$F$25,'Tariff Calc'!$H$25,'Tariff Calc'!$J$25,'Tariff Calc'!$L$25)</c:f>
              <c:numCache>
                <c:formatCode>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0-B859-4CE4-8970-BE26C86FA183}"/>
            </c:ext>
          </c:extLst>
        </c:ser>
        <c:ser>
          <c:idx val="1"/>
          <c:order val="1"/>
          <c:tx>
            <c:v>Historical demand</c:v>
          </c:tx>
          <c:spPr>
            <a:ln w="28575" cap="rnd">
              <a:solidFill>
                <a:srgbClr val="FF0000"/>
              </a:solidFill>
              <a:round/>
            </a:ln>
            <a:effectLst/>
          </c:spPr>
          <c:marker>
            <c:symbol val="none"/>
          </c:marker>
          <c:val>
            <c:numRef>
              <c:f>('Tariff Calc'!$D$27,'Tariff Calc'!$F$27,'Tariff Calc'!$H$27,'Tariff Calc'!$J$27,'Tariff Calc'!$L$27)</c:f>
              <c:numCache>
                <c:formatCode>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1-B859-4CE4-8970-BE26C86FA183}"/>
            </c:ext>
          </c:extLst>
        </c:ser>
        <c:dLbls>
          <c:showLegendKey val="0"/>
          <c:showVal val="0"/>
          <c:showCatName val="0"/>
          <c:showSerName val="0"/>
          <c:showPercent val="0"/>
          <c:showBubbleSize val="0"/>
        </c:dLbls>
        <c:smooth val="0"/>
        <c:axId val="1738851152"/>
        <c:axId val="705976448"/>
      </c:lineChart>
      <c:catAx>
        <c:axId val="173885115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DE"/>
            </a:p>
          </c:txPr>
        </c:title>
        <c:numFmt formatCode="General" sourceLinked="1"/>
        <c:majorTickMark val="none"/>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DE"/>
          </a:p>
        </c:txPr>
        <c:crossAx val="705976448"/>
        <c:crosses val="autoZero"/>
        <c:auto val="1"/>
        <c:lblAlgn val="ctr"/>
        <c:lblOffset val="100"/>
        <c:noMultiLvlLbl val="0"/>
      </c:catAx>
      <c:valAx>
        <c:axId val="705976448"/>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kWh/year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DE"/>
            </a:p>
          </c:txPr>
        </c:title>
        <c:numFmt formatCode="#,##0" sourceLinked="0"/>
        <c:majorTickMark val="none"/>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DE"/>
          </a:p>
        </c:txPr>
        <c:crossAx val="173885115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rgbClr val="0070C0"/>
      </a:solidFill>
      <a:round/>
    </a:ln>
    <a:effectLst/>
  </c:spPr>
  <c:txPr>
    <a:bodyPr/>
    <a:lstStyle/>
    <a:p>
      <a:pPr>
        <a:defRPr/>
      </a:pPr>
      <a:endParaRPr lang="en-D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rgbClr val="0070C0"/>
                </a:solidFill>
                <a:latin typeface="+mj-lt"/>
                <a:ea typeface="+mn-ea"/>
                <a:cs typeface="+mn-cs"/>
              </a:defRPr>
            </a:pPr>
            <a:r>
              <a:rPr lang="en-GB" sz="1200" b="1" u="none">
                <a:solidFill>
                  <a:srgbClr val="0070C0"/>
                </a:solidFill>
              </a:rPr>
              <a:t>Capital structure</a:t>
            </a:r>
          </a:p>
        </c:rich>
      </c:tx>
      <c:overlay val="0"/>
      <c:spPr>
        <a:noFill/>
        <a:ln>
          <a:noFill/>
        </a:ln>
        <a:effectLst/>
      </c:spPr>
      <c:txPr>
        <a:bodyPr rot="0" spcFirstLastPara="1" vertOverflow="ellipsis" vert="horz" wrap="square" anchor="ctr" anchorCtr="1"/>
        <a:lstStyle/>
        <a:p>
          <a:pPr>
            <a:defRPr sz="1200" b="1" i="0" u="none" strike="noStrike" kern="1200" spc="0" baseline="0">
              <a:solidFill>
                <a:srgbClr val="0070C0"/>
              </a:solidFill>
              <a:latin typeface="+mj-lt"/>
              <a:ea typeface="+mn-ea"/>
              <a:cs typeface="+mn-cs"/>
            </a:defRPr>
          </a:pPr>
          <a:endParaRPr lang="en-DE"/>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DE9-4F81-93F0-67D311F85F96}"/>
              </c:ext>
            </c:extLst>
          </c:dPt>
          <c:dPt>
            <c:idx val="1"/>
            <c:bubble3D val="0"/>
            <c:spPr>
              <a:solidFill>
                <a:srgbClr val="66CCFF"/>
              </a:solidFill>
              <a:ln w="19050">
                <a:solidFill>
                  <a:schemeClr val="lt1"/>
                </a:solidFill>
              </a:ln>
              <a:effectLst/>
            </c:spPr>
            <c:extLst>
              <c:ext xmlns:c16="http://schemas.microsoft.com/office/drawing/2014/chart" uri="{C3380CC4-5D6E-409C-BE32-E72D297353CC}">
                <c16:uniqueId val="{00000003-4DE9-4F81-93F0-67D311F85F96}"/>
              </c:ext>
            </c:extLst>
          </c:dPt>
          <c:dPt>
            <c:idx val="2"/>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5-4DE9-4F81-93F0-67D311F85F96}"/>
              </c:ext>
            </c:extLst>
          </c:dPt>
          <c:dLbls>
            <c:spPr>
              <a:noFill/>
              <a:ln>
                <a:noFill/>
              </a:ln>
              <a:effectLst/>
            </c:spPr>
            <c:txPr>
              <a:bodyPr rot="0" spcFirstLastPara="1" vertOverflow="ellipsis" vert="horz" wrap="square" anchor="ctr" anchorCtr="1"/>
              <a:lstStyle/>
              <a:p>
                <a:pPr>
                  <a:defRPr sz="900" b="0" i="0" u="none" strike="noStrike" kern="1200" baseline="0">
                    <a:solidFill>
                      <a:srgbClr val="0070C0"/>
                    </a:solidFill>
                    <a:latin typeface="+mj-lt"/>
                    <a:ea typeface="+mn-ea"/>
                    <a:cs typeface="+mn-cs"/>
                  </a:defRPr>
                </a:pPr>
                <a:endParaRPr lang="en-DE"/>
              </a:p>
            </c:txPr>
            <c:dLblPos val="outEnd"/>
            <c:showLegendKey val="0"/>
            <c:showVal val="1"/>
            <c:showCatName val="0"/>
            <c:showSerName val="0"/>
            <c:showPercent val="0"/>
            <c:showBubbleSize val="0"/>
            <c:showLeaderLines val="0"/>
            <c:extLst>
              <c:ext xmlns:c15="http://schemas.microsoft.com/office/drawing/2012/chart" uri="{CE6537A1-D6FC-4f65-9D91-7224C49458BB}"/>
            </c:extLst>
          </c:dLbls>
          <c:cat>
            <c:strRef>
              <c:f>Summary!$B$21:$B$23</c:f>
              <c:strCache>
                <c:ptCount val="3"/>
                <c:pt idx="0">
                  <c:v>Equity</c:v>
                </c:pt>
                <c:pt idx="1">
                  <c:v>Subsidy</c:v>
                </c:pt>
                <c:pt idx="2">
                  <c:v>Debt</c:v>
                </c:pt>
              </c:strCache>
            </c:strRef>
          </c:cat>
          <c:val>
            <c:numRef>
              <c:f>Summary!$E$21:$E$23</c:f>
              <c:numCache>
                <c:formatCode>0%</c:formatCode>
                <c:ptCount val="3"/>
                <c:pt idx="0">
                  <c:v>0</c:v>
                </c:pt>
                <c:pt idx="1">
                  <c:v>0</c:v>
                </c:pt>
                <c:pt idx="2">
                  <c:v>0</c:v>
                </c:pt>
              </c:numCache>
            </c:numRef>
          </c:val>
          <c:extLst>
            <c:ext xmlns:c16="http://schemas.microsoft.com/office/drawing/2014/chart" uri="{C3380CC4-5D6E-409C-BE32-E72D297353CC}">
              <c16:uniqueId val="{00000008-4DE9-4F81-93F0-67D311F85F96}"/>
            </c:ext>
          </c:extLst>
        </c:ser>
        <c:dLbls>
          <c:dLblPos val="outEnd"/>
          <c:showLegendKey val="0"/>
          <c:showVal val="1"/>
          <c:showCatName val="0"/>
          <c:showSerName val="0"/>
          <c:showPercent val="0"/>
          <c:showBubbleSize val="0"/>
          <c:showLeaderLines val="0"/>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rgbClr val="0070C0"/>
              </a:solidFill>
              <a:latin typeface="+mj-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mj-lt"/>
        </a:defRPr>
      </a:pPr>
      <a:endParaRPr lang="en-D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0070C0"/>
                </a:solidFill>
                <a:latin typeface="+mn-lt"/>
                <a:ea typeface="+mn-ea"/>
                <a:cs typeface="+mn-cs"/>
              </a:defRPr>
            </a:pPr>
            <a:r>
              <a:rPr lang="de-DE" sz="1100" b="1" u="none">
                <a:solidFill>
                  <a:srgbClr val="0070C0"/>
                </a:solidFill>
              </a:rPr>
              <a:t>Total Demand (kWh/year)</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0070C0"/>
              </a:solidFill>
              <a:latin typeface="+mn-lt"/>
              <a:ea typeface="+mn-ea"/>
              <a:cs typeface="+mn-cs"/>
            </a:defRPr>
          </a:pPr>
          <a:endParaRPr lang="en-DE"/>
        </a:p>
      </c:txPr>
    </c:title>
    <c:autoTitleDeleted val="0"/>
    <c:plotArea>
      <c:layout>
        <c:manualLayout>
          <c:layoutTarget val="inner"/>
          <c:xMode val="edge"/>
          <c:yMode val="edge"/>
          <c:x val="7.6655639062355785E-2"/>
          <c:y val="0.10642461657548971"/>
          <c:w val="0.88663859940967915"/>
          <c:h val="0.66626250340910909"/>
        </c:manualLayout>
      </c:layout>
      <c:barChart>
        <c:barDir val="col"/>
        <c:grouping val="clustered"/>
        <c:varyColors val="0"/>
        <c:ser>
          <c:idx val="0"/>
          <c:order val="0"/>
          <c:tx>
            <c:v>Projected demand </c:v>
          </c:tx>
          <c:spPr>
            <a:solidFill>
              <a:schemeClr val="accent1"/>
            </a:solidFill>
            <a:ln>
              <a:noFill/>
            </a:ln>
            <a:effectLst/>
          </c:spPr>
          <c:invertIfNegative val="0"/>
          <c:dPt>
            <c:idx val="0"/>
            <c:invertIfNegative val="0"/>
            <c:bubble3D val="0"/>
            <c:spPr>
              <a:solidFill>
                <a:srgbClr val="00B0F0"/>
              </a:solidFill>
              <a:ln>
                <a:noFill/>
              </a:ln>
              <a:effectLst/>
            </c:spPr>
            <c:extLst>
              <c:ext xmlns:c16="http://schemas.microsoft.com/office/drawing/2014/chart" uri="{C3380CC4-5D6E-409C-BE32-E72D297353CC}">
                <c16:uniqueId val="{00000000-AD45-4AD8-B2E8-67E61803D81D}"/>
              </c:ext>
            </c:extLst>
          </c:dPt>
          <c:cat>
            <c:numRef>
              <c:f>('Tariff Calc'!$D$23,'Tariff Calc'!$F$23,'Tariff Calc'!$H$23,'Tariff Calc'!$J$23,'Tariff Calc'!$L$23)</c:f>
              <c:numCache>
                <c:formatCode>General</c:formatCode>
                <c:ptCount val="5"/>
                <c:pt idx="0">
                  <c:v>0</c:v>
                </c:pt>
                <c:pt idx="1">
                  <c:v>#N/A</c:v>
                </c:pt>
                <c:pt idx="2">
                  <c:v>#N/A</c:v>
                </c:pt>
                <c:pt idx="3">
                  <c:v>#N/A</c:v>
                </c:pt>
                <c:pt idx="4">
                  <c:v>#N/A</c:v>
                </c:pt>
              </c:numCache>
            </c:numRef>
          </c:cat>
          <c:val>
            <c:numRef>
              <c:f>('Tariff Calc'!$D$25,'Tariff Calc'!$F$25,'Tariff Calc'!$H$25,'Tariff Calc'!$J$25,'Tariff Calc'!$L$25)</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0-B3EF-42C3-93D6-89D3146FFBD1}"/>
            </c:ext>
          </c:extLst>
        </c:ser>
        <c:ser>
          <c:idx val="1"/>
          <c:order val="1"/>
          <c:tx>
            <c:v>Theoretical generation potential</c:v>
          </c:tx>
          <c:spPr>
            <a:solidFill>
              <a:srgbClr val="33CCFF"/>
            </a:solidFill>
            <a:ln>
              <a:noFill/>
            </a:ln>
            <a:effectLst/>
          </c:spPr>
          <c:invertIfNegative val="0"/>
          <c:val>
            <c:numRef>
              <c:f>('Tariff Calc'!$D$27,'Tariff Calc'!$F$27,'Tariff Calc'!$H$27,'Tariff Calc'!$J$27,'Tariff Calc'!$L$27)</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1-B3EF-42C3-93D6-89D3146FFBD1}"/>
            </c:ext>
          </c:extLst>
        </c:ser>
        <c:dLbls>
          <c:showLegendKey val="0"/>
          <c:showVal val="0"/>
          <c:showCatName val="0"/>
          <c:showSerName val="0"/>
          <c:showPercent val="0"/>
          <c:showBubbleSize val="0"/>
        </c:dLbls>
        <c:gapWidth val="150"/>
        <c:axId val="1738851152"/>
        <c:axId val="705976448"/>
      </c:barChart>
      <c:catAx>
        <c:axId val="1738851152"/>
        <c:scaling>
          <c:orientation val="minMax"/>
        </c:scaling>
        <c:delete val="0"/>
        <c:axPos val="b"/>
        <c:title>
          <c:tx>
            <c:rich>
              <a:bodyPr rot="0" spcFirstLastPara="1" vertOverflow="ellipsis" vert="horz" wrap="square" anchor="ctr" anchorCtr="1"/>
              <a:lstStyle/>
              <a:p>
                <a:pPr>
                  <a:defRPr sz="1000" b="0" i="0" u="none" strike="noStrike" kern="1200" baseline="0">
                    <a:solidFill>
                      <a:srgbClr val="0070C0"/>
                    </a:solidFill>
                    <a:latin typeface="+mn-lt"/>
                    <a:ea typeface="+mn-ea"/>
                    <a:cs typeface="+mn-cs"/>
                  </a:defRPr>
                </a:pPr>
                <a:r>
                  <a:rPr lang="en-GB">
                    <a:solidFill>
                      <a:srgbClr val="0070C0"/>
                    </a:solidFill>
                  </a:rPr>
                  <a:t>Year</a:t>
                </a:r>
              </a:p>
            </c:rich>
          </c:tx>
          <c:overlay val="0"/>
          <c:spPr>
            <a:noFill/>
            <a:ln>
              <a:noFill/>
            </a:ln>
            <a:effectLst/>
          </c:spPr>
          <c:txPr>
            <a:bodyPr rot="0" spcFirstLastPara="1" vertOverflow="ellipsis" vert="horz" wrap="square" anchor="ctr" anchorCtr="1"/>
            <a:lstStyle/>
            <a:p>
              <a:pPr>
                <a:defRPr sz="1000" b="0" i="0" u="none" strike="noStrike" kern="1200" baseline="0">
                  <a:solidFill>
                    <a:srgbClr val="0070C0"/>
                  </a:solidFill>
                  <a:latin typeface="+mn-lt"/>
                  <a:ea typeface="+mn-ea"/>
                  <a:cs typeface="+mn-cs"/>
                </a:defRPr>
              </a:pPr>
              <a:endParaRPr lang="en-DE"/>
            </a:p>
          </c:txPr>
        </c:title>
        <c:numFmt formatCode="General" sourceLinked="1"/>
        <c:majorTickMark val="none"/>
        <c:minorTickMark val="none"/>
        <c:tickLblPos val="nextTo"/>
        <c:spPr>
          <a:noFill/>
          <a:ln w="6350" cap="flat" cmpd="sng" algn="ctr">
            <a:solidFill>
              <a:schemeClr val="accent1"/>
            </a:solidFill>
            <a:prstDash val="solid"/>
            <a:miter lim="800000"/>
          </a:ln>
          <a:effectLst/>
        </c:spPr>
        <c:txPr>
          <a:bodyPr rot="-60000000" spcFirstLastPara="1" vertOverflow="ellipsis" vert="horz" wrap="square" anchor="ctr" anchorCtr="1"/>
          <a:lstStyle/>
          <a:p>
            <a:pPr>
              <a:defRPr sz="900" b="0" i="0" u="none" strike="noStrike" kern="1200" baseline="0">
                <a:solidFill>
                  <a:srgbClr val="0070C0"/>
                </a:solidFill>
                <a:latin typeface="+mn-lt"/>
                <a:ea typeface="+mn-ea"/>
                <a:cs typeface="+mn-cs"/>
              </a:defRPr>
            </a:pPr>
            <a:endParaRPr lang="en-DE"/>
          </a:p>
        </c:txPr>
        <c:crossAx val="705976448"/>
        <c:crosses val="autoZero"/>
        <c:auto val="1"/>
        <c:lblAlgn val="ctr"/>
        <c:lblOffset val="100"/>
        <c:noMultiLvlLbl val="0"/>
      </c:catAx>
      <c:valAx>
        <c:axId val="705976448"/>
        <c:scaling>
          <c:orientation val="minMax"/>
        </c:scaling>
        <c:delete val="0"/>
        <c:axPos val="l"/>
        <c:majorGridlines>
          <c:spPr>
            <a:ln w="9525" cap="flat" cmpd="sng" algn="ctr">
              <a:solidFill>
                <a:srgbClr val="0070C0"/>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rgbClr val="0070C0"/>
                    </a:solidFill>
                    <a:latin typeface="+mn-lt"/>
                    <a:ea typeface="+mn-ea"/>
                    <a:cs typeface="+mn-cs"/>
                  </a:defRPr>
                </a:pPr>
                <a:r>
                  <a:rPr lang="en-GB">
                    <a:solidFill>
                      <a:srgbClr val="0070C0"/>
                    </a:solidFill>
                  </a:rPr>
                  <a:t>kWh/year</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0070C0"/>
                  </a:solidFill>
                  <a:latin typeface="+mn-lt"/>
                  <a:ea typeface="+mn-ea"/>
                  <a:cs typeface="+mn-cs"/>
                </a:defRPr>
              </a:pPr>
              <a:endParaRPr lang="en-DE"/>
            </a:p>
          </c:txPr>
        </c:title>
        <c:numFmt formatCode="#,##0" sourceLinked="0"/>
        <c:majorTickMark val="none"/>
        <c:minorTickMark val="none"/>
        <c:tickLblPos val="nextTo"/>
        <c:spPr>
          <a:noFill/>
          <a:ln w="6350" cap="flat" cmpd="sng" algn="ctr">
            <a:solidFill>
              <a:schemeClr val="accent1"/>
            </a:solidFill>
            <a:prstDash val="solid"/>
            <a:miter lim="800000"/>
          </a:ln>
          <a:effectLst/>
        </c:spPr>
        <c:txPr>
          <a:bodyPr rot="-60000000" spcFirstLastPara="1" vertOverflow="ellipsis" vert="horz" wrap="square" anchor="ctr" anchorCtr="1"/>
          <a:lstStyle/>
          <a:p>
            <a:pPr>
              <a:defRPr sz="900" b="0" i="0" u="none" strike="noStrike" kern="1200" baseline="0">
                <a:solidFill>
                  <a:srgbClr val="0070C0"/>
                </a:solidFill>
                <a:latin typeface="+mn-lt"/>
                <a:ea typeface="+mn-ea"/>
                <a:cs typeface="+mn-cs"/>
              </a:defRPr>
            </a:pPr>
            <a:endParaRPr lang="en-DE"/>
          </a:p>
        </c:txPr>
        <c:crossAx val="1738851152"/>
        <c:crosses val="autoZero"/>
        <c:crossBetween val="between"/>
      </c:valAx>
      <c:spPr>
        <a:noFill/>
        <a:ln>
          <a:noFill/>
        </a:ln>
        <a:effectLst/>
      </c:spPr>
    </c:plotArea>
    <c:legend>
      <c:legendPos val="r"/>
      <c:layout>
        <c:manualLayout>
          <c:xMode val="edge"/>
          <c:yMode val="edge"/>
          <c:x val="0.23494441521154871"/>
          <c:y val="0.86391212319317223"/>
          <c:w val="0.5584874862982292"/>
          <c:h val="0.1065556531713276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D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0070C0"/>
                </a:solidFill>
                <a:latin typeface="+mn-lt"/>
                <a:ea typeface="+mn-ea"/>
                <a:cs typeface="+mn-cs"/>
              </a:defRPr>
            </a:pPr>
            <a:r>
              <a:rPr lang="en-US" sz="1100" b="1" i="0" u="none">
                <a:solidFill>
                  <a:srgbClr val="0070C0"/>
                </a:solidFill>
              </a:rPr>
              <a:t>Average Revenue Per User (ARPU) per month</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0070C0"/>
              </a:solidFill>
              <a:latin typeface="+mn-lt"/>
              <a:ea typeface="+mn-ea"/>
              <a:cs typeface="+mn-cs"/>
            </a:defRPr>
          </a:pPr>
          <a:endParaRPr lang="en-DE"/>
        </a:p>
      </c:txPr>
    </c:title>
    <c:autoTitleDeleted val="0"/>
    <c:plotArea>
      <c:layout/>
      <c:lineChart>
        <c:grouping val="standard"/>
        <c:varyColors val="0"/>
        <c:ser>
          <c:idx val="0"/>
          <c:order val="0"/>
          <c:tx>
            <c:v>Average Flat Tariff</c:v>
          </c:tx>
          <c:spPr>
            <a:ln w="28575" cap="rnd">
              <a:solidFill>
                <a:srgbClr val="00B050"/>
              </a:solidFill>
              <a:round/>
            </a:ln>
            <a:effectLst/>
          </c:spPr>
          <c:marker>
            <c:symbol val="none"/>
          </c:marker>
          <c:cat>
            <c:numRef>
              <c:extLst>
                <c:ext xmlns:c15="http://schemas.microsoft.com/office/drawing/2012/chart" uri="{02D57815-91ED-43cb-92C2-25804820EDAC}">
                  <c15:fullRef>
                    <c15:sqref>('Tariff Calc'!$D$23,'Tariff Calc'!$F$23,'Tariff Calc'!$H$23,'Tariff Calc'!$J$23,'Tariff Calc'!$L$23,'Tariff Calc'!$Q$23,'Tariff Calc'!$S$23,'Tariff Calc'!$U$23,'Tariff Calc'!$W$23,'Tariff Calc'!$Y$23,'Tariff Calc'!$AA$23,'Tariff Calc'!$AC$23,'Tariff Calc'!$AE$23,'Tariff Calc'!$AG$23,'Tariff Calc'!$AI$23,'Tariff Calc'!$AK$23,'Tariff Calc'!$AM$23,'Tariff Calc'!$AO$23,'Tariff Calc'!$AQ$23,'Tariff Calc'!$AS$23)</c15:sqref>
                  </c15:fullRef>
                </c:ext>
              </c:extLst>
              <c:f>('Tariff Calc'!$D$23,'Tariff Calc'!$F$23,'Tariff Calc'!$H$23,'Tariff Calc'!$J$23,'Tariff Calc'!$L$23,'Tariff Calc'!$Q$23,'Tariff Calc'!$S$23,'Tariff Calc'!$U$23,'Tariff Calc'!$W$23,'Tariff Calc'!$Y$23,'Tariff Calc'!$AA$23,'Tariff Calc'!$AC$23,'Tariff Calc'!$AE$23,'Tariff Calc'!$AG$23,'Tariff Calc'!$AI$23)</c:f>
              <c:numCache>
                <c:formatCode>General</c:formatCode>
                <c:ptCount val="15"/>
                <c:pt idx="0">
                  <c:v>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numCache>
            </c:numRef>
          </c:cat>
          <c:val>
            <c:numRef>
              <c:extLst>
                <c:ext xmlns:c15="http://schemas.microsoft.com/office/drawing/2012/chart" uri="{02D57815-91ED-43cb-92C2-25804820EDAC}">
                  <c15:fullRef>
                    <c15:sqref>('Tariff Calc'!$D$33,'Tariff Calc'!$F$33,'Tariff Calc'!$H$33,'Tariff Calc'!$J$33,'Tariff Calc'!$L$33,'Tariff Calc'!$Q$33,'Tariff Calc'!$S$33,'Tariff Calc'!$U$33,'Tariff Calc'!$W$33,'Tariff Calc'!$Y$33,'Tariff Calc'!$AA$33,'Tariff Calc'!$AC$33,'Tariff Calc'!$AE$33,'Tariff Calc'!$AG$33,'Tariff Calc'!$AI$33,'Tariff Calc'!$AK$33,'Tariff Calc'!$AM$33,'Tariff Calc'!$AO$33,'Tariff Calc'!$AQ$33,'Tariff Calc'!$AS$33)</c15:sqref>
                  </c15:fullRef>
                </c:ext>
              </c:extLst>
              <c:f>('Tariff Calc'!$D$33,'Tariff Calc'!$F$33,'Tariff Calc'!$H$33,'Tariff Calc'!$J$33,'Tariff Calc'!$L$33,'Tariff Calc'!$Q$33,'Tariff Calc'!$S$33,'Tariff Calc'!$U$33,'Tariff Calc'!$W$33,'Tariff Calc'!$Y$33,'Tariff Calc'!$AA$33,'Tariff Calc'!$AC$33,'Tariff Calc'!$AE$33,'Tariff Calc'!$AG$33,'Tariff Calc'!$AI$33)</c:f>
              <c:numCache>
                <c:formatCode>_-[$SLL]\ * #,##0_-;\-[$SLL]\ * #,##0_-;_-[$SLL]\ * "-"_-;_-@_-</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smooth val="0"/>
          <c:extLst>
            <c:ext xmlns:c16="http://schemas.microsoft.com/office/drawing/2014/chart" uri="{C3380CC4-5D6E-409C-BE32-E72D297353CC}">
              <c16:uniqueId val="{00000000-1F6E-497D-90A6-359FE8FBE8AD}"/>
            </c:ext>
          </c:extLst>
        </c:ser>
        <c:dLbls>
          <c:showLegendKey val="0"/>
          <c:showVal val="0"/>
          <c:showCatName val="0"/>
          <c:showSerName val="0"/>
          <c:showPercent val="0"/>
          <c:showBubbleSize val="0"/>
        </c:dLbls>
        <c:smooth val="0"/>
        <c:axId val="1738851152"/>
        <c:axId val="705976448"/>
      </c:lineChart>
      <c:catAx>
        <c:axId val="1738851152"/>
        <c:scaling>
          <c:orientation val="minMax"/>
        </c:scaling>
        <c:delete val="0"/>
        <c:axPos val="b"/>
        <c:numFmt formatCode="General" sourceLinked="1"/>
        <c:majorTickMark val="none"/>
        <c:minorTickMark val="none"/>
        <c:tickLblPos val="nextTo"/>
        <c:spPr>
          <a:noFill/>
          <a:ln w="6350" cap="flat" cmpd="sng" algn="ctr">
            <a:solidFill>
              <a:schemeClr val="accent1"/>
            </a:solidFill>
            <a:prstDash val="solid"/>
            <a:miter lim="800000"/>
          </a:ln>
          <a:effectLst/>
        </c:spPr>
        <c:txPr>
          <a:bodyPr rot="-60000000" spcFirstLastPara="1" vertOverflow="ellipsis" vert="horz" wrap="square" anchor="ctr" anchorCtr="1"/>
          <a:lstStyle/>
          <a:p>
            <a:pPr>
              <a:defRPr sz="900" b="0" i="0" u="none" strike="noStrike" kern="1200" baseline="0">
                <a:solidFill>
                  <a:srgbClr val="0070C0"/>
                </a:solidFill>
                <a:latin typeface="+mn-lt"/>
                <a:ea typeface="+mn-ea"/>
                <a:cs typeface="+mn-cs"/>
              </a:defRPr>
            </a:pPr>
            <a:endParaRPr lang="en-DE"/>
          </a:p>
        </c:txPr>
        <c:crossAx val="705976448"/>
        <c:crosses val="autoZero"/>
        <c:auto val="1"/>
        <c:lblAlgn val="ctr"/>
        <c:lblOffset val="100"/>
        <c:noMultiLvlLbl val="0"/>
      </c:catAx>
      <c:valAx>
        <c:axId val="705976448"/>
        <c:scaling>
          <c:orientation val="minMax"/>
        </c:scaling>
        <c:delete val="0"/>
        <c:axPos val="l"/>
        <c:majorGridlines>
          <c:spPr>
            <a:ln w="9525" cap="flat" cmpd="sng" algn="ctr">
              <a:solidFill>
                <a:srgbClr val="0070C0"/>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rgbClr val="0070C0"/>
                    </a:solidFill>
                    <a:latin typeface="+mn-lt"/>
                    <a:ea typeface="+mn-ea"/>
                    <a:cs typeface="+mn-cs"/>
                  </a:defRPr>
                </a:pPr>
                <a:r>
                  <a:rPr lang="en-GB">
                    <a:solidFill>
                      <a:srgbClr val="0070C0"/>
                    </a:solidFill>
                  </a:rPr>
                  <a:t>SLL/month</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0070C0"/>
                  </a:solidFill>
                  <a:latin typeface="+mn-lt"/>
                  <a:ea typeface="+mn-ea"/>
                  <a:cs typeface="+mn-cs"/>
                </a:defRPr>
              </a:pPr>
              <a:endParaRPr lang="en-DE"/>
            </a:p>
          </c:txPr>
        </c:title>
        <c:numFmt formatCode="_-[$SLL]\ * #,##0_-;\-[$SLL]\ * #,##0_-;_-[$SLL]\ * &quot;-&quot;_-;_-@_-" sourceLinked="1"/>
        <c:majorTickMark val="none"/>
        <c:minorTickMark val="none"/>
        <c:tickLblPos val="nextTo"/>
        <c:spPr>
          <a:noFill/>
          <a:ln w="6350" cap="flat" cmpd="sng" algn="ctr">
            <a:solidFill>
              <a:schemeClr val="accent1"/>
            </a:solidFill>
            <a:prstDash val="solid"/>
            <a:miter lim="800000"/>
          </a:ln>
          <a:effectLst/>
        </c:spPr>
        <c:txPr>
          <a:bodyPr rot="-60000000" spcFirstLastPara="1" vertOverflow="ellipsis" vert="horz" wrap="square" anchor="ctr" anchorCtr="1"/>
          <a:lstStyle/>
          <a:p>
            <a:pPr>
              <a:defRPr sz="900" b="0" i="0" u="none" strike="noStrike" kern="1200" baseline="0">
                <a:solidFill>
                  <a:srgbClr val="0070C0"/>
                </a:solidFill>
                <a:latin typeface="+mn-lt"/>
                <a:ea typeface="+mn-ea"/>
                <a:cs typeface="+mn-cs"/>
              </a:defRPr>
            </a:pPr>
            <a:endParaRPr lang="en-DE"/>
          </a:p>
        </c:txPr>
        <c:crossAx val="173885115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D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rgbClr val="0070C0"/>
                </a:solidFill>
                <a:latin typeface="+mj-lt"/>
                <a:ea typeface="+mn-ea"/>
                <a:cs typeface="+mn-cs"/>
              </a:defRPr>
            </a:pPr>
            <a:r>
              <a:rPr lang="en-GB" sz="1200" b="1" u="none">
                <a:solidFill>
                  <a:srgbClr val="0070C0"/>
                </a:solidFill>
              </a:rPr>
              <a:t>Customers' distribution</a:t>
            </a:r>
          </a:p>
        </c:rich>
      </c:tx>
      <c:overlay val="0"/>
      <c:spPr>
        <a:noFill/>
        <a:ln>
          <a:noFill/>
        </a:ln>
        <a:effectLst/>
      </c:spPr>
      <c:txPr>
        <a:bodyPr rot="0" spcFirstLastPara="1" vertOverflow="ellipsis" vert="horz" wrap="square" anchor="ctr" anchorCtr="1"/>
        <a:lstStyle/>
        <a:p>
          <a:pPr>
            <a:defRPr sz="1200" b="1" i="0" u="none" strike="noStrike" kern="1200" spc="0" baseline="0">
              <a:solidFill>
                <a:srgbClr val="0070C0"/>
              </a:solidFill>
              <a:latin typeface="+mj-lt"/>
              <a:ea typeface="+mn-ea"/>
              <a:cs typeface="+mn-cs"/>
            </a:defRPr>
          </a:pPr>
          <a:endParaRPr lang="en-DE"/>
        </a:p>
      </c:txPr>
    </c:title>
    <c:autoTitleDeleted val="0"/>
    <c:plotArea>
      <c:layout/>
      <c:pieChart>
        <c:varyColors val="1"/>
        <c:ser>
          <c:idx val="0"/>
          <c:order val="0"/>
          <c:dPt>
            <c:idx val="0"/>
            <c:bubble3D val="0"/>
            <c:spPr>
              <a:solidFill>
                <a:srgbClr val="00B0F0"/>
              </a:solidFill>
              <a:ln w="19050">
                <a:solidFill>
                  <a:schemeClr val="lt1"/>
                </a:solidFill>
              </a:ln>
              <a:effectLst/>
            </c:spPr>
            <c:extLst>
              <c:ext xmlns:c16="http://schemas.microsoft.com/office/drawing/2014/chart" uri="{C3380CC4-5D6E-409C-BE32-E72D297353CC}">
                <c16:uniqueId val="{00000001-FF05-4391-A06C-1A85BAFC0396}"/>
              </c:ext>
            </c:extLst>
          </c:dPt>
          <c:dPt>
            <c:idx val="1"/>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3-FF05-4391-A06C-1A85BAFC0396}"/>
              </c:ext>
            </c:extLst>
          </c:dPt>
          <c:dPt>
            <c:idx val="2"/>
            <c:bubble3D val="0"/>
            <c:spPr>
              <a:solidFill>
                <a:srgbClr val="0070C0"/>
              </a:solidFill>
              <a:ln w="19050">
                <a:solidFill>
                  <a:schemeClr val="lt1"/>
                </a:solidFill>
              </a:ln>
              <a:effectLst/>
            </c:spPr>
            <c:extLst>
              <c:ext xmlns:c16="http://schemas.microsoft.com/office/drawing/2014/chart" uri="{C3380CC4-5D6E-409C-BE32-E72D297353CC}">
                <c16:uniqueId val="{00000005-FF05-4391-A06C-1A85BAFC0396}"/>
              </c:ext>
            </c:extLst>
          </c:dPt>
          <c:dPt>
            <c:idx val="3"/>
            <c:bubble3D val="0"/>
            <c:spPr>
              <a:solidFill>
                <a:srgbClr val="7030A0"/>
              </a:solidFill>
              <a:ln w="19050">
                <a:solidFill>
                  <a:schemeClr val="lt1"/>
                </a:solidFill>
              </a:ln>
              <a:effectLst/>
            </c:spPr>
            <c:extLst>
              <c:ext xmlns:c16="http://schemas.microsoft.com/office/drawing/2014/chart" uri="{C3380CC4-5D6E-409C-BE32-E72D297353CC}">
                <c16:uniqueId val="{00000007-FF05-4391-A06C-1A85BAFC039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70C0"/>
                    </a:solidFill>
                    <a:latin typeface="+mj-lt"/>
                    <a:ea typeface="+mn-ea"/>
                    <a:cs typeface="+mn-cs"/>
                  </a:defRPr>
                </a:pPr>
                <a:endParaRPr lang="en-DE"/>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Summary!$B$31:$B$34</c:f>
              <c:strCache>
                <c:ptCount val="4"/>
                <c:pt idx="0">
                  <c:v>Residential</c:v>
                </c:pt>
                <c:pt idx="1">
                  <c:v>Commercial</c:v>
                </c:pt>
                <c:pt idx="2">
                  <c:v>Productive</c:v>
                </c:pt>
                <c:pt idx="3">
                  <c:v>Public</c:v>
                </c:pt>
              </c:strCache>
            </c:strRef>
          </c:cat>
          <c:val>
            <c:numRef>
              <c:f>Summary!$E$31:$E$34</c:f>
              <c:numCache>
                <c:formatCode>0%</c:formatCode>
                <c:ptCount val="4"/>
                <c:pt idx="0">
                  <c:v>0</c:v>
                </c:pt>
                <c:pt idx="1">
                  <c:v>0</c:v>
                </c:pt>
                <c:pt idx="2">
                  <c:v>0</c:v>
                </c:pt>
                <c:pt idx="3">
                  <c:v>0</c:v>
                </c:pt>
              </c:numCache>
            </c:numRef>
          </c:val>
          <c:extLst>
            <c:ext xmlns:c16="http://schemas.microsoft.com/office/drawing/2014/chart" uri="{C3380CC4-5D6E-409C-BE32-E72D297353CC}">
              <c16:uniqueId val="{00000008-FF05-4391-A06C-1A85BAFC0396}"/>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rgbClr val="0070C0"/>
              </a:solidFill>
              <a:latin typeface="+mj-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mj-lt"/>
        </a:defRPr>
      </a:pPr>
      <a:endParaRPr lang="en-D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rgbClr val="0070C0"/>
                </a:solidFill>
                <a:latin typeface="+mn-lt"/>
                <a:ea typeface="+mn-ea"/>
                <a:cs typeface="+mn-cs"/>
              </a:defRPr>
            </a:pPr>
            <a:r>
              <a:rPr lang="en-US">
                <a:solidFill>
                  <a:srgbClr val="0070C0"/>
                </a:solidFill>
              </a:rPr>
              <a:t>Average</a:t>
            </a:r>
            <a:r>
              <a:rPr lang="en-US" baseline="0">
                <a:solidFill>
                  <a:srgbClr val="0070C0"/>
                </a:solidFill>
              </a:rPr>
              <a:t> five-year tariff (SLL/kWh) vs Subsidy per connection (SLL)</a:t>
            </a:r>
            <a:endParaRPr lang="en-US">
              <a:solidFill>
                <a:srgbClr val="0070C0"/>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rgbClr val="0070C0"/>
              </a:solidFill>
              <a:latin typeface="+mn-lt"/>
              <a:ea typeface="+mn-ea"/>
              <a:cs typeface="+mn-cs"/>
            </a:defRPr>
          </a:pPr>
          <a:endParaRPr lang="en-US"/>
        </a:p>
      </c:txPr>
    </c:title>
    <c:autoTitleDeleted val="0"/>
    <c:plotArea>
      <c:layout>
        <c:manualLayout>
          <c:layoutTarget val="inner"/>
          <c:xMode val="edge"/>
          <c:yMode val="edge"/>
          <c:x val="0.16774278199159876"/>
          <c:y val="0.13754019982679108"/>
          <c:w val="0.81140414055242893"/>
          <c:h val="0.68667494363118542"/>
        </c:manualLayout>
      </c:layout>
      <c:lineChart>
        <c:grouping val="standard"/>
        <c:varyColors val="0"/>
        <c:ser>
          <c:idx val="0"/>
          <c:order val="0"/>
          <c:tx>
            <c:strRef>
              <c:f>Insert_Finance!$F$12</c:f>
              <c:strCache>
                <c:ptCount val="1"/>
                <c:pt idx="0">
                  <c:v> #DIV/0! </c:v>
                </c:pt>
              </c:strCache>
            </c:strRef>
          </c:tx>
          <c:spPr>
            <a:ln w="28575" cap="rnd">
              <a:solidFill>
                <a:schemeClr val="accent1"/>
              </a:solidFill>
              <a:round/>
            </a:ln>
            <a:effectLst/>
          </c:spPr>
          <c:marker>
            <c:symbol val="none"/>
          </c:marker>
          <c:cat>
            <c:numRef>
              <c:f>Insert_Finance!$G$11:$L$11</c:f>
              <c:numCache>
                <c:formatCode>_-[$SLL]\ * #,##0_-;\-[$SLL]\ * #,##0_-;_-[$SLL]\ * "-"_-;_-@_-</c:formatCode>
                <c:ptCount val="6"/>
                <c:pt idx="0">
                  <c:v>0</c:v>
                </c:pt>
                <c:pt idx="1">
                  <c:v>4000000</c:v>
                </c:pt>
                <c:pt idx="2">
                  <c:v>8000000</c:v>
                </c:pt>
                <c:pt idx="3">
                  <c:v>12000000</c:v>
                </c:pt>
                <c:pt idx="4">
                  <c:v>16000000</c:v>
                </c:pt>
                <c:pt idx="5">
                  <c:v>20000000</c:v>
                </c:pt>
              </c:numCache>
            </c:numRef>
          </c:cat>
          <c:val>
            <c:numRef>
              <c:f>Insert_Finance!$G$12:$L$12</c:f>
              <c:numCache>
                <c:formatCode>_-[$SLL]\ * #,##0_-;\-[$SLL]\ * #,##0_-;_-[$SLL]\ * "-"_-;_-@_-</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0-1720-4BAD-9387-4D4BBB7B4D0A}"/>
            </c:ext>
          </c:extLst>
        </c:ser>
        <c:dLbls>
          <c:showLegendKey val="0"/>
          <c:showVal val="0"/>
          <c:showCatName val="0"/>
          <c:showSerName val="0"/>
          <c:showPercent val="0"/>
          <c:showBubbleSize val="0"/>
        </c:dLbls>
        <c:smooth val="0"/>
        <c:axId val="2010896031"/>
        <c:axId val="220196527"/>
      </c:lineChart>
      <c:catAx>
        <c:axId val="2010896031"/>
        <c:scaling>
          <c:orientation val="minMax"/>
        </c:scaling>
        <c:delete val="0"/>
        <c:axPos val="b"/>
        <c:title>
          <c:tx>
            <c:rich>
              <a:bodyPr rot="0" spcFirstLastPara="1" vertOverflow="ellipsis" vert="horz" wrap="square" anchor="ctr" anchorCtr="1"/>
              <a:lstStyle/>
              <a:p>
                <a:pPr>
                  <a:defRPr sz="1000" b="0" i="0" u="none" strike="noStrike" kern="1200" baseline="0">
                    <a:solidFill>
                      <a:srgbClr val="0070C0"/>
                    </a:solidFill>
                    <a:latin typeface="+mn-lt"/>
                    <a:ea typeface="+mn-ea"/>
                    <a:cs typeface="+mn-cs"/>
                  </a:defRPr>
                </a:pPr>
                <a:r>
                  <a:rPr lang="en-GB">
                    <a:solidFill>
                      <a:srgbClr val="0070C0"/>
                    </a:solidFill>
                  </a:rPr>
                  <a:t>Subsidy per connection </a:t>
                </a:r>
              </a:p>
            </c:rich>
          </c:tx>
          <c:overlay val="0"/>
          <c:spPr>
            <a:noFill/>
            <a:ln>
              <a:noFill/>
            </a:ln>
            <a:effectLst/>
          </c:spPr>
          <c:txPr>
            <a:bodyPr rot="0" spcFirstLastPara="1" vertOverflow="ellipsis" vert="horz" wrap="square" anchor="ctr" anchorCtr="1"/>
            <a:lstStyle/>
            <a:p>
              <a:pPr>
                <a:defRPr sz="1000" b="0" i="0" u="none" strike="noStrike" kern="1200" baseline="0">
                  <a:solidFill>
                    <a:srgbClr val="0070C0"/>
                  </a:solidFill>
                  <a:latin typeface="+mn-lt"/>
                  <a:ea typeface="+mn-ea"/>
                  <a:cs typeface="+mn-cs"/>
                </a:defRPr>
              </a:pPr>
              <a:endParaRPr lang="en-DE"/>
            </a:p>
          </c:txPr>
        </c:title>
        <c:numFmt formatCode="_-[$SLL]\ * #,##0_-;\-[$SLL]\ * #,##0_-;_-[$SLL]\ * &quot;-&quot;_-;_-@_-" sourceLinked="1"/>
        <c:majorTickMark val="none"/>
        <c:minorTickMark val="none"/>
        <c:tickLblPos val="nextTo"/>
        <c:spPr>
          <a:noFill/>
          <a:ln w="6350" cap="flat" cmpd="sng" algn="ctr">
            <a:solidFill>
              <a:schemeClr val="accent1"/>
            </a:solidFill>
            <a:prstDash val="solid"/>
            <a:miter lim="800000"/>
          </a:ln>
          <a:effectLst/>
        </c:spPr>
        <c:txPr>
          <a:bodyPr rot="-60000000" spcFirstLastPara="1" vertOverflow="ellipsis" vert="horz" wrap="square" anchor="ctr" anchorCtr="1"/>
          <a:lstStyle/>
          <a:p>
            <a:pPr>
              <a:defRPr sz="900" b="0" i="0" u="none" strike="noStrike" kern="1200" baseline="0">
                <a:solidFill>
                  <a:srgbClr val="0070C0"/>
                </a:solidFill>
                <a:latin typeface="+mn-lt"/>
                <a:ea typeface="+mn-ea"/>
                <a:cs typeface="+mn-cs"/>
              </a:defRPr>
            </a:pPr>
            <a:endParaRPr lang="en-DE"/>
          </a:p>
        </c:txPr>
        <c:crossAx val="220196527"/>
        <c:crosses val="autoZero"/>
        <c:auto val="1"/>
        <c:lblAlgn val="ctr"/>
        <c:lblOffset val="100"/>
        <c:noMultiLvlLbl val="0"/>
      </c:catAx>
      <c:valAx>
        <c:axId val="220196527"/>
        <c:scaling>
          <c:orientation val="minMax"/>
        </c:scaling>
        <c:delete val="0"/>
        <c:axPos val="l"/>
        <c:majorGridlines>
          <c:spPr>
            <a:ln w="6350" cap="flat" cmpd="sng" algn="ctr">
              <a:solidFill>
                <a:schemeClr val="bg1">
                  <a:lumMod val="85000"/>
                </a:schemeClr>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rgbClr val="0070C0"/>
                    </a:solidFill>
                    <a:latin typeface="+mn-lt"/>
                    <a:ea typeface="+mn-ea"/>
                    <a:cs typeface="+mn-cs"/>
                  </a:defRPr>
                </a:pPr>
                <a:r>
                  <a:rPr lang="en-GB">
                    <a:solidFill>
                      <a:srgbClr val="0070C0"/>
                    </a:solidFill>
                  </a:rPr>
                  <a:t>Tariff (SLL/kWh)</a:t>
                </a:r>
              </a:p>
            </c:rich>
          </c:tx>
          <c:layout>
            <c:manualLayout>
              <c:xMode val="edge"/>
              <c:yMode val="edge"/>
              <c:x val="3.4123217655227425E-2"/>
              <c:y val="0.3390357180607375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rgbClr val="0070C0"/>
                  </a:solidFill>
                  <a:latin typeface="+mn-lt"/>
                  <a:ea typeface="+mn-ea"/>
                  <a:cs typeface="+mn-cs"/>
                </a:defRPr>
              </a:pPr>
              <a:endParaRPr lang="en-DE"/>
            </a:p>
          </c:txPr>
        </c:title>
        <c:numFmt formatCode="_-[$SLL]\ * #,##0_-;\-[$SLL]\ * #,##0_-;_-[$SLL]\ * &quot;-&quot;_-;_-@_-" sourceLinked="1"/>
        <c:majorTickMark val="none"/>
        <c:minorTickMark val="none"/>
        <c:tickLblPos val="nextTo"/>
        <c:spPr>
          <a:noFill/>
          <a:ln w="6350" cap="flat" cmpd="sng" algn="ctr">
            <a:solidFill>
              <a:schemeClr val="accent1"/>
            </a:solidFill>
            <a:prstDash val="solid"/>
            <a:miter lim="800000"/>
          </a:ln>
          <a:effectLst/>
        </c:spPr>
        <c:txPr>
          <a:bodyPr rot="-60000000" spcFirstLastPara="1" vertOverflow="ellipsis" vert="horz" wrap="square" anchor="ctr" anchorCtr="1"/>
          <a:lstStyle/>
          <a:p>
            <a:pPr>
              <a:defRPr sz="900" b="0" i="0" u="none" strike="noStrike" kern="1200" baseline="0">
                <a:solidFill>
                  <a:srgbClr val="0070C0"/>
                </a:solidFill>
                <a:latin typeface="+mn-lt"/>
                <a:ea typeface="+mn-ea"/>
                <a:cs typeface="+mn-cs"/>
              </a:defRPr>
            </a:pPr>
            <a:endParaRPr lang="en-DE"/>
          </a:p>
        </c:txPr>
        <c:crossAx val="201089603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D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DE"/>
        </a:p>
      </c:txPr>
    </c:title>
    <c:autoTitleDeleted val="0"/>
    <c:plotArea>
      <c:layout/>
      <c:lineChart>
        <c:grouping val="standard"/>
        <c:varyColors val="0"/>
        <c:ser>
          <c:idx val="0"/>
          <c:order val="0"/>
          <c:tx>
            <c:v>Average PAYG Tariff</c:v>
          </c:tx>
          <c:spPr>
            <a:ln w="28575" cap="rnd">
              <a:solidFill>
                <a:schemeClr val="accent1"/>
              </a:solidFill>
              <a:round/>
            </a:ln>
            <a:effectLst/>
          </c:spPr>
          <c:marker>
            <c:symbol val="none"/>
          </c:marker>
          <c:cat>
            <c:numRef>
              <c:f>('Tariff Calc'!$D$23,'Tariff Calc'!$F$23,'Tariff Calc'!$H$23,'Tariff Calc'!$J$23,'Tariff Calc'!$L$23,'Tariff Calc'!$Q$23,'Tariff Calc'!$S$23,'Tariff Calc'!$U$23,'Tariff Calc'!$W$23,'Tariff Calc'!$Y$23,'Tariff Calc'!$AA$23,'Tariff Calc'!$AC$23,'Tariff Calc'!$AE$23,'Tariff Calc'!$AG$23,'Tariff Calc'!$AI$23,'Tariff Calc'!$AK$23,'Tariff Calc'!$AM$23,'Tariff Calc'!$AO$23,'Tariff Calc'!$AQ$23,'Tariff Calc'!$AS$23)</c:f>
              <c:numCache>
                <c:formatCode>General</c:formatCode>
                <c:ptCount val="20"/>
                <c:pt idx="0">
                  <c:v>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cat>
          <c:val>
            <c:numRef>
              <c:f>('Tariff Calc'!$D$29,'Tariff Calc'!$F$29,'Tariff Calc'!$H$29,'Tariff Calc'!$J$29,'Tariff Calc'!$L$29,'Tariff Calc'!$Q$29,'Tariff Calc'!$S$29,'Tariff Calc'!$U$29,'Tariff Calc'!$W$29,'Tariff Calc'!$Y$29,'Tariff Calc'!$AA$29,'Tariff Calc'!$AE$29,'Tariff Calc'!$AG$29,'Tariff Calc'!$AI$29,'Tariff Calc'!$AK$29,'Tariff Calc'!$AM$29,'Tariff Calc'!$AO$29,'Tariff Calc'!$AQ$29,'Tariff Calc'!$AS$29)</c:f>
              <c:numCache>
                <c:formatCode>_-[$SLL]\ * #,##0_-;\-[$SLL]\ * #,##0_-;_-[$SLL]\ * "-"_-;_-@_-</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mooth val="0"/>
          <c:extLst>
            <c:ext xmlns:c16="http://schemas.microsoft.com/office/drawing/2014/chart" uri="{C3380CC4-5D6E-409C-BE32-E72D297353CC}">
              <c16:uniqueId val="{00000000-F98C-40FD-B643-6BF715388CC0}"/>
            </c:ext>
          </c:extLst>
        </c:ser>
        <c:dLbls>
          <c:showLegendKey val="0"/>
          <c:showVal val="0"/>
          <c:showCatName val="0"/>
          <c:showSerName val="0"/>
          <c:showPercent val="0"/>
          <c:showBubbleSize val="0"/>
        </c:dLbls>
        <c:smooth val="0"/>
        <c:axId val="1738851152"/>
        <c:axId val="705976448"/>
      </c:lineChart>
      <c:catAx>
        <c:axId val="1738851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705976448"/>
        <c:crosses val="autoZero"/>
        <c:auto val="1"/>
        <c:lblAlgn val="ctr"/>
        <c:lblOffset val="100"/>
        <c:noMultiLvlLbl val="0"/>
      </c:catAx>
      <c:valAx>
        <c:axId val="705976448"/>
        <c:scaling>
          <c:orientation val="minMax"/>
        </c:scaling>
        <c:delete val="0"/>
        <c:axPos val="l"/>
        <c:majorGridlines>
          <c:spPr>
            <a:ln w="9525" cap="flat" cmpd="sng" algn="ctr">
              <a:solidFill>
                <a:schemeClr val="tx1">
                  <a:lumMod val="15000"/>
                  <a:lumOff val="85000"/>
                </a:schemeClr>
              </a:solidFill>
              <a:round/>
            </a:ln>
            <a:effectLst/>
          </c:spPr>
        </c:majorGridlines>
        <c:numFmt formatCode="_-[$SLL]\ * #,##0_-;\-[$SLL]\ * #,##0_-;_-[$SLL]\ *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173885115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 ARPU</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DE"/>
        </a:p>
      </c:txPr>
    </c:title>
    <c:autoTitleDeleted val="0"/>
    <c:plotArea>
      <c:layout/>
      <c:lineChart>
        <c:grouping val="standard"/>
        <c:varyColors val="0"/>
        <c:ser>
          <c:idx val="0"/>
          <c:order val="0"/>
          <c:tx>
            <c:v>Average Flat Tariff</c:v>
          </c:tx>
          <c:spPr>
            <a:ln w="28575" cap="rnd">
              <a:solidFill>
                <a:schemeClr val="accent1"/>
              </a:solidFill>
              <a:round/>
            </a:ln>
            <a:effectLst/>
          </c:spPr>
          <c:marker>
            <c:symbol val="none"/>
          </c:marker>
          <c:cat>
            <c:numRef>
              <c:f>('Tariff Calc'!$D$23,'Tariff Calc'!$F$23,'Tariff Calc'!$H$23,'Tariff Calc'!$J$23,'Tariff Calc'!$L$23,'Tariff Calc'!$Q$23,'Tariff Calc'!$S$23,'Tariff Calc'!$U$23,'Tariff Calc'!$W$23,'Tariff Calc'!$Y$23,'Tariff Calc'!$AA$23,'Tariff Calc'!$AC$23,'Tariff Calc'!$AE$23,'Tariff Calc'!$AG$23,'Tariff Calc'!$AI$23,'Tariff Calc'!$AK$23,'Tariff Calc'!$AM$23,'Tariff Calc'!$AO$23,'Tariff Calc'!$AQ$23,'Tariff Calc'!$AS$23)</c:f>
              <c:numCache>
                <c:formatCode>General</c:formatCode>
                <c:ptCount val="20"/>
                <c:pt idx="0">
                  <c:v>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cat>
          <c:val>
            <c:numRef>
              <c:f>('Tariff Calc'!$D$33,'Tariff Calc'!$F$33,'Tariff Calc'!$H$33,'Tariff Calc'!$J$33,'Tariff Calc'!$L$33,'Tariff Calc'!$Q$33,'Tariff Calc'!$S$33,'Tariff Calc'!$U$33,'Tariff Calc'!$W$33,'Tariff Calc'!$Y$33,'Tariff Calc'!$AA$33,'Tariff Calc'!$AC$33,'Tariff Calc'!$AE$33,'Tariff Calc'!$AG$33,'Tariff Calc'!$AI$33,'Tariff Calc'!$AK$33,'Tariff Calc'!$AM$33,'Tariff Calc'!$AO$33,'Tariff Calc'!$AQ$33,'Tariff Calc'!$AS$33)</c:f>
              <c:numCache>
                <c:formatCode>_-[$SLL]\ * #,##0_-;\-[$SLL]\ * #,##0_-;_-[$SLL]\ * "-"_-;_-@_-</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0-E216-4E7D-87C3-8407A7D89003}"/>
            </c:ext>
          </c:extLst>
        </c:ser>
        <c:dLbls>
          <c:showLegendKey val="0"/>
          <c:showVal val="0"/>
          <c:showCatName val="0"/>
          <c:showSerName val="0"/>
          <c:showPercent val="0"/>
          <c:showBubbleSize val="0"/>
        </c:dLbls>
        <c:smooth val="0"/>
        <c:axId val="1738851152"/>
        <c:axId val="705976448"/>
      </c:lineChart>
      <c:catAx>
        <c:axId val="1738851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705976448"/>
        <c:crosses val="autoZero"/>
        <c:auto val="1"/>
        <c:lblAlgn val="ctr"/>
        <c:lblOffset val="100"/>
        <c:noMultiLvlLbl val="0"/>
      </c:catAx>
      <c:valAx>
        <c:axId val="705976448"/>
        <c:scaling>
          <c:orientation val="minMax"/>
        </c:scaling>
        <c:delete val="0"/>
        <c:axPos val="l"/>
        <c:majorGridlines>
          <c:spPr>
            <a:ln w="9525" cap="flat" cmpd="sng" algn="ctr">
              <a:solidFill>
                <a:schemeClr val="tx1">
                  <a:lumMod val="15000"/>
                  <a:lumOff val="85000"/>
                </a:schemeClr>
              </a:solidFill>
              <a:round/>
            </a:ln>
            <a:effectLst/>
          </c:spPr>
        </c:majorGridlines>
        <c:numFmt formatCode="_-[$SLL]\ * #,##0_-;\-[$SLL]\ * #,##0_-;_-[$SLL]\ *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173885115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PAYG Tariff by Customer Group</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DE"/>
        </a:p>
      </c:txPr>
    </c:title>
    <c:autoTitleDeleted val="0"/>
    <c:plotArea>
      <c:layout/>
      <c:lineChart>
        <c:grouping val="standard"/>
        <c:varyColors val="0"/>
        <c:ser>
          <c:idx val="0"/>
          <c:order val="0"/>
          <c:tx>
            <c:strRef>
              <c:f>'Tariff Calc'!$C$63</c:f>
              <c:strCache>
                <c:ptCount val="1"/>
                <c:pt idx="0">
                  <c:v>Residential</c:v>
                </c:pt>
              </c:strCache>
            </c:strRef>
          </c:tx>
          <c:spPr>
            <a:ln w="28575" cap="rnd">
              <a:solidFill>
                <a:schemeClr val="accent1"/>
              </a:solidFill>
              <a:round/>
            </a:ln>
            <a:effectLst/>
          </c:spPr>
          <c:marker>
            <c:symbol val="none"/>
          </c:marker>
          <c:cat>
            <c:numRef>
              <c:f>('Tariff Calc'!$D$23,'Tariff Calc'!$F$23,'Tariff Calc'!$H$23,'Tariff Calc'!$J$23,'Tariff Calc'!$L$23)</c:f>
              <c:numCache>
                <c:formatCode>General</c:formatCode>
                <c:ptCount val="5"/>
                <c:pt idx="0">
                  <c:v>0</c:v>
                </c:pt>
                <c:pt idx="1">
                  <c:v>#N/A</c:v>
                </c:pt>
                <c:pt idx="2">
                  <c:v>#N/A</c:v>
                </c:pt>
                <c:pt idx="3">
                  <c:v>#N/A</c:v>
                </c:pt>
                <c:pt idx="4">
                  <c:v>#N/A</c:v>
                </c:pt>
              </c:numCache>
            </c:numRef>
          </c:cat>
          <c:val>
            <c:numRef>
              <c:f>('Tariff Calc'!$D$63,'Tariff Calc'!$F$63,'Tariff Calc'!$H$63,'Tariff Calc'!$J$63,'Tariff Calc'!$L$63)</c:f>
              <c:numCache>
                <c:formatCode>_-[$SLL]\ * #,##0_-;\-[$SLL]\ * #,##0_-;_-[$SLL]\ * "-"_-;_-@_-</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0-C4D4-490A-99BB-04AF50FA7F9D}"/>
            </c:ext>
          </c:extLst>
        </c:ser>
        <c:ser>
          <c:idx val="1"/>
          <c:order val="1"/>
          <c:tx>
            <c:strRef>
              <c:f>'Tariff Calc'!$C$65</c:f>
              <c:strCache>
                <c:ptCount val="1"/>
                <c:pt idx="0">
                  <c:v>Commercial</c:v>
                </c:pt>
              </c:strCache>
            </c:strRef>
          </c:tx>
          <c:spPr>
            <a:ln w="28575" cap="rnd">
              <a:solidFill>
                <a:schemeClr val="accent2"/>
              </a:solidFill>
              <a:round/>
            </a:ln>
            <a:effectLst/>
          </c:spPr>
          <c:marker>
            <c:symbol val="none"/>
          </c:marker>
          <c:val>
            <c:numRef>
              <c:f>('Tariff Calc'!$D$65,'Tariff Calc'!$F$65,'Tariff Calc'!$H$65,'Tariff Calc'!$J$65,'Tariff Calc'!$L$65)</c:f>
              <c:numCache>
                <c:formatCode>_-[$SLL]\ * #,##0_-;\-[$SLL]\ * #,##0_-;_-[$SLL]\ * "-"_-;_-@_-</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5-C4D4-490A-99BB-04AF50FA7F9D}"/>
            </c:ext>
          </c:extLst>
        </c:ser>
        <c:ser>
          <c:idx val="2"/>
          <c:order val="2"/>
          <c:tx>
            <c:strRef>
              <c:f>'Tariff Calc'!$C$67</c:f>
              <c:strCache>
                <c:ptCount val="1"/>
                <c:pt idx="0">
                  <c:v>Productive</c:v>
                </c:pt>
              </c:strCache>
            </c:strRef>
          </c:tx>
          <c:spPr>
            <a:ln w="28575" cap="rnd">
              <a:solidFill>
                <a:schemeClr val="accent3"/>
              </a:solidFill>
              <a:round/>
            </a:ln>
            <a:effectLst/>
          </c:spPr>
          <c:marker>
            <c:symbol val="none"/>
          </c:marker>
          <c:val>
            <c:numRef>
              <c:f>('Tariff Calc'!$D$67,'Tariff Calc'!$F$67,'Tariff Calc'!$H$67,'Tariff Calc'!$J$67,'Tariff Calc'!$L$67)</c:f>
              <c:numCache>
                <c:formatCode>_-[$SLL]\ * #,##0_-;\-[$SLL]\ * #,##0_-;_-[$SLL]\ * "-"_-;_-@_-</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6-C4D4-490A-99BB-04AF50FA7F9D}"/>
            </c:ext>
          </c:extLst>
        </c:ser>
        <c:dLbls>
          <c:showLegendKey val="0"/>
          <c:showVal val="0"/>
          <c:showCatName val="0"/>
          <c:showSerName val="0"/>
          <c:showPercent val="0"/>
          <c:showBubbleSize val="0"/>
        </c:dLbls>
        <c:smooth val="0"/>
        <c:axId val="1738851152"/>
        <c:axId val="705976448"/>
      </c:lineChart>
      <c:catAx>
        <c:axId val="1738851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705976448"/>
        <c:crosses val="autoZero"/>
        <c:auto val="1"/>
        <c:lblAlgn val="ctr"/>
        <c:lblOffset val="100"/>
        <c:noMultiLvlLbl val="0"/>
      </c:catAx>
      <c:valAx>
        <c:axId val="705976448"/>
        <c:scaling>
          <c:orientation val="minMax"/>
        </c:scaling>
        <c:delete val="0"/>
        <c:axPos val="l"/>
        <c:majorGridlines>
          <c:spPr>
            <a:ln w="9525" cap="flat" cmpd="sng" algn="ctr">
              <a:solidFill>
                <a:schemeClr val="tx1">
                  <a:lumMod val="15000"/>
                  <a:lumOff val="85000"/>
                </a:schemeClr>
              </a:solidFill>
              <a:round/>
            </a:ln>
            <a:effectLst/>
          </c:spPr>
        </c:majorGridlines>
        <c:numFmt formatCode="_-[$SLL]\ * #,##0_-;\-[$SLL]\ * #,##0_-;_-[$SLL]\ *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173885115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chart" Target="../charts/chart12.xml"/><Relationship Id="rId5" Type="http://schemas.openxmlformats.org/officeDocument/2006/relationships/chart" Target="../charts/chart11.xml"/><Relationship Id="rId4" Type="http://schemas.openxmlformats.org/officeDocument/2006/relationships/chart" Target="../charts/chart10.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xml"/><Relationship Id="rId3" Type="http://schemas.openxmlformats.org/officeDocument/2006/relationships/chart" Target="../charts/chart3.xml"/><Relationship Id="rId7" Type="http://schemas.openxmlformats.org/officeDocument/2006/relationships/image" Target="../media/image3.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svg"/><Relationship Id="rId5" Type="http://schemas.openxmlformats.org/officeDocument/2006/relationships/image" Target="../media/image1.png"/><Relationship Id="rId4" Type="http://schemas.openxmlformats.org/officeDocument/2006/relationships/chart" Target="../charts/chart4.xml"/><Relationship Id="rId9"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5" Type="http://schemas.openxmlformats.org/officeDocument/2006/relationships/chart" Target="../charts/chart6.xml"/><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3.png"/><Relationship Id="rId7" Type="http://schemas.microsoft.com/office/2007/relationships/hdphoto" Target="../media/hdphoto2.wdp"/><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image" Target="../media/image8.png"/><Relationship Id="rId11" Type="http://schemas.microsoft.com/office/2007/relationships/hdphoto" Target="../media/hdphoto4.wdp"/><Relationship Id="rId5" Type="http://schemas.microsoft.com/office/2007/relationships/hdphoto" Target="../media/hdphoto1.wdp"/><Relationship Id="rId10" Type="http://schemas.openxmlformats.org/officeDocument/2006/relationships/image" Target="../media/image10.png"/><Relationship Id="rId4" Type="http://schemas.openxmlformats.org/officeDocument/2006/relationships/image" Target="../media/image7.png"/><Relationship Id="rId9" Type="http://schemas.microsoft.com/office/2007/relationships/hdphoto" Target="../media/hdphoto3.wdp"/></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6" Type="http://schemas.microsoft.com/office/2007/relationships/hdphoto" Target="../media/hdphoto5.wdp"/><Relationship Id="rId5" Type="http://schemas.openxmlformats.org/officeDocument/2006/relationships/image" Target="../media/image12.png"/><Relationship Id="rId4" Type="http://schemas.openxmlformats.org/officeDocument/2006/relationships/image" Target="../media/image1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image" Target="../media/image13.png"/><Relationship Id="rId5" Type="http://schemas.microsoft.com/office/2007/relationships/hdphoto" Target="../media/hdphoto5.wdp"/><Relationship Id="rId4" Type="http://schemas.openxmlformats.org/officeDocument/2006/relationships/image" Target="../media/image12.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14.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14.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0</xdr:col>
      <xdr:colOff>635000</xdr:colOff>
      <xdr:row>0</xdr:row>
      <xdr:rowOff>117929</xdr:rowOff>
    </xdr:from>
    <xdr:to>
      <xdr:col>2</xdr:col>
      <xdr:colOff>106614</xdr:colOff>
      <xdr:row>0</xdr:row>
      <xdr:rowOff>1181553</xdr:rowOff>
    </xdr:to>
    <xdr:pic>
      <xdr:nvPicPr>
        <xdr:cNvPr id="6" name="Graphic 5">
          <a:extLst>
            <a:ext uri="{FF2B5EF4-FFF2-40B4-BE49-F238E27FC236}">
              <a16:creationId xmlns:a16="http://schemas.microsoft.com/office/drawing/2014/main" id="{4823F111-9CF2-42A4-AC90-7C4682B3159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35000" y="117929"/>
          <a:ext cx="1095400" cy="1063624"/>
        </a:xfrm>
        <a:prstGeom prst="rect">
          <a:avLst/>
        </a:prstGeom>
      </xdr:spPr>
    </xdr:pic>
    <xdr:clientData/>
  </xdr:twoCellAnchor>
  <xdr:twoCellAnchor editAs="oneCell">
    <xdr:from>
      <xdr:col>5</xdr:col>
      <xdr:colOff>335643</xdr:colOff>
      <xdr:row>0</xdr:row>
      <xdr:rowOff>45358</xdr:rowOff>
    </xdr:from>
    <xdr:to>
      <xdr:col>6</xdr:col>
      <xdr:colOff>453</xdr:colOff>
      <xdr:row>0</xdr:row>
      <xdr:rowOff>1286783</xdr:rowOff>
    </xdr:to>
    <xdr:pic>
      <xdr:nvPicPr>
        <xdr:cNvPr id="7" name="Picture 6">
          <a:extLst>
            <a:ext uri="{FF2B5EF4-FFF2-40B4-BE49-F238E27FC236}">
              <a16:creationId xmlns:a16="http://schemas.microsoft.com/office/drawing/2014/main" id="{64E16341-CBEE-4193-B621-59E0C9E1EF3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792357" y="45358"/>
          <a:ext cx="1196974" cy="1222375"/>
        </a:xfrm>
        <a:prstGeom prst="rect">
          <a:avLst/>
        </a:prstGeom>
      </xdr:spPr>
    </xdr:pic>
    <xdr:clientData/>
  </xdr:twoCellAnchor>
  <xdr:twoCellAnchor editAs="oneCell">
    <xdr:from>
      <xdr:col>1</xdr:col>
      <xdr:colOff>54428</xdr:colOff>
      <xdr:row>1</xdr:row>
      <xdr:rowOff>18144</xdr:rowOff>
    </xdr:from>
    <xdr:to>
      <xdr:col>1</xdr:col>
      <xdr:colOff>370658</xdr:colOff>
      <xdr:row>2</xdr:row>
      <xdr:rowOff>26852</xdr:rowOff>
    </xdr:to>
    <xdr:pic>
      <xdr:nvPicPr>
        <xdr:cNvPr id="9" name="Picture 8">
          <a:extLst>
            <a:ext uri="{FF2B5EF4-FFF2-40B4-BE49-F238E27FC236}">
              <a16:creationId xmlns:a16="http://schemas.microsoft.com/office/drawing/2014/main" id="{28A2738B-479F-8A72-F047-9249FBE54B91}"/>
            </a:ext>
          </a:extLst>
        </xdr:cNvPr>
        <xdr:cNvPicPr>
          <a:picLocks noChangeAspect="1"/>
        </xdr:cNvPicPr>
      </xdr:nvPicPr>
      <xdr:blipFill>
        <a:blip xmlns:r="http://schemas.openxmlformats.org/officeDocument/2006/relationships" r:embed="rId4" cstate="print">
          <a:lum bright="70000" contrast="-70000"/>
          <a:extLst>
            <a:ext uri="{28A0092B-C50C-407E-A947-70E740481C1C}">
              <a14:useLocalDpi xmlns:a14="http://schemas.microsoft.com/office/drawing/2010/main" val="0"/>
            </a:ext>
          </a:extLst>
        </a:blip>
        <a:stretch>
          <a:fillRect/>
        </a:stretch>
      </xdr:blipFill>
      <xdr:spPr>
        <a:xfrm>
          <a:off x="852714" y="1333501"/>
          <a:ext cx="320040" cy="32004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38100</xdr:colOff>
      <xdr:row>2</xdr:row>
      <xdr:rowOff>153352</xdr:rowOff>
    </xdr:from>
    <xdr:to>
      <xdr:col>8</xdr:col>
      <xdr:colOff>342900</xdr:colOff>
      <xdr:row>18</xdr:row>
      <xdr:rowOff>8572</xdr:rowOff>
    </xdr:to>
    <xdr:graphicFrame macro="">
      <xdr:nvGraphicFramePr>
        <xdr:cNvPr id="2" name="Chart 1">
          <a:extLst>
            <a:ext uri="{FF2B5EF4-FFF2-40B4-BE49-F238E27FC236}">
              <a16:creationId xmlns:a16="http://schemas.microsoft.com/office/drawing/2014/main" id="{7E87E54F-749E-4135-9A6F-4C8F04D2B31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133350</xdr:colOff>
      <xdr:row>3</xdr:row>
      <xdr:rowOff>0</xdr:rowOff>
    </xdr:from>
    <xdr:to>
      <xdr:col>16</xdr:col>
      <xdr:colOff>438150</xdr:colOff>
      <xdr:row>18</xdr:row>
      <xdr:rowOff>38100</xdr:rowOff>
    </xdr:to>
    <xdr:graphicFrame macro="">
      <xdr:nvGraphicFramePr>
        <xdr:cNvPr id="3" name="Chart 2">
          <a:extLst>
            <a:ext uri="{FF2B5EF4-FFF2-40B4-BE49-F238E27FC236}">
              <a16:creationId xmlns:a16="http://schemas.microsoft.com/office/drawing/2014/main" id="{5781B5B0-46BF-4965-AE3B-B2E61F6AD8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609599</xdr:colOff>
      <xdr:row>19</xdr:row>
      <xdr:rowOff>0</xdr:rowOff>
    </xdr:from>
    <xdr:to>
      <xdr:col>16</xdr:col>
      <xdr:colOff>447675</xdr:colOff>
      <xdr:row>36</xdr:row>
      <xdr:rowOff>100965</xdr:rowOff>
    </xdr:to>
    <xdr:graphicFrame macro="">
      <xdr:nvGraphicFramePr>
        <xdr:cNvPr id="4" name="Chart 3">
          <a:extLst>
            <a:ext uri="{FF2B5EF4-FFF2-40B4-BE49-F238E27FC236}">
              <a16:creationId xmlns:a16="http://schemas.microsoft.com/office/drawing/2014/main" id="{C070F9AE-6C53-4043-B903-D780E7812F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7620</xdr:colOff>
      <xdr:row>37</xdr:row>
      <xdr:rowOff>59055</xdr:rowOff>
    </xdr:from>
    <xdr:to>
      <xdr:col>16</xdr:col>
      <xdr:colOff>455296</xdr:colOff>
      <xdr:row>54</xdr:row>
      <xdr:rowOff>161925</xdr:rowOff>
    </xdr:to>
    <xdr:graphicFrame macro="">
      <xdr:nvGraphicFramePr>
        <xdr:cNvPr id="5" name="Chart 4">
          <a:extLst>
            <a:ext uri="{FF2B5EF4-FFF2-40B4-BE49-F238E27FC236}">
              <a16:creationId xmlns:a16="http://schemas.microsoft.com/office/drawing/2014/main" id="{4DDEC53E-D671-4BF8-8C98-E246BB5B3A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56</xdr:row>
      <xdr:rowOff>0</xdr:rowOff>
    </xdr:from>
    <xdr:to>
      <xdr:col>16</xdr:col>
      <xdr:colOff>445771</xdr:colOff>
      <xdr:row>73</xdr:row>
      <xdr:rowOff>108585</xdr:rowOff>
    </xdr:to>
    <xdr:graphicFrame macro="">
      <xdr:nvGraphicFramePr>
        <xdr:cNvPr id="7" name="Chart 6">
          <a:extLst>
            <a:ext uri="{FF2B5EF4-FFF2-40B4-BE49-F238E27FC236}">
              <a16:creationId xmlns:a16="http://schemas.microsoft.com/office/drawing/2014/main" id="{944FC8BA-F066-471E-A50C-2A53D0BBFC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91016</xdr:colOff>
      <xdr:row>2</xdr:row>
      <xdr:rowOff>141817</xdr:rowOff>
    </xdr:from>
    <xdr:to>
      <xdr:col>25</xdr:col>
      <xdr:colOff>42333</xdr:colOff>
      <xdr:row>22</xdr:row>
      <xdr:rowOff>65617</xdr:rowOff>
    </xdr:to>
    <xdr:graphicFrame macro="">
      <xdr:nvGraphicFramePr>
        <xdr:cNvPr id="6" name="Chart 5">
          <a:extLst>
            <a:ext uri="{FF2B5EF4-FFF2-40B4-BE49-F238E27FC236}">
              <a16:creationId xmlns:a16="http://schemas.microsoft.com/office/drawing/2014/main" id="{82D71118-7C61-4868-B7EB-042F99DDFB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6</xdr:col>
      <xdr:colOff>243840</xdr:colOff>
      <xdr:row>27</xdr:row>
      <xdr:rowOff>135040</xdr:rowOff>
    </xdr:from>
    <xdr:to>
      <xdr:col>11</xdr:col>
      <xdr:colOff>36286</xdr:colOff>
      <xdr:row>42</xdr:row>
      <xdr:rowOff>29119</xdr:rowOff>
    </xdr:to>
    <xdr:graphicFrame macro="">
      <xdr:nvGraphicFramePr>
        <xdr:cNvPr id="2" name="Chart 1">
          <a:extLst>
            <a:ext uri="{FF2B5EF4-FFF2-40B4-BE49-F238E27FC236}">
              <a16:creationId xmlns:a16="http://schemas.microsoft.com/office/drawing/2014/main" id="{8C4DC08A-BF35-42A1-87F5-F659CEF89A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103534</xdr:colOff>
      <xdr:row>41</xdr:row>
      <xdr:rowOff>135345</xdr:rowOff>
    </xdr:from>
    <xdr:to>
      <xdr:col>2</xdr:col>
      <xdr:colOff>3175</xdr:colOff>
      <xdr:row>59</xdr:row>
      <xdr:rowOff>60960</xdr:rowOff>
    </xdr:to>
    <xdr:graphicFrame macro="">
      <xdr:nvGraphicFramePr>
        <xdr:cNvPr id="6" name="Chart 5">
          <a:extLst>
            <a:ext uri="{FF2B5EF4-FFF2-40B4-BE49-F238E27FC236}">
              <a16:creationId xmlns:a16="http://schemas.microsoft.com/office/drawing/2014/main" id="{8C2EE2A4-4178-4B8D-A454-6920F7F2DA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355600</xdr:colOff>
      <xdr:row>60</xdr:row>
      <xdr:rowOff>148469</xdr:rowOff>
    </xdr:from>
    <xdr:to>
      <xdr:col>10</xdr:col>
      <xdr:colOff>555172</xdr:colOff>
      <xdr:row>82</xdr:row>
      <xdr:rowOff>179615</xdr:rowOff>
    </xdr:to>
    <xdr:graphicFrame macro="">
      <xdr:nvGraphicFramePr>
        <xdr:cNvPr id="8" name="Chart 7">
          <a:extLst>
            <a:ext uri="{FF2B5EF4-FFF2-40B4-BE49-F238E27FC236}">
              <a16:creationId xmlns:a16="http://schemas.microsoft.com/office/drawing/2014/main" id="{437A4915-B24A-41BC-BB77-4097F12EFF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50195</xdr:colOff>
      <xdr:row>42</xdr:row>
      <xdr:rowOff>47171</xdr:rowOff>
    </xdr:from>
    <xdr:to>
      <xdr:col>11</xdr:col>
      <xdr:colOff>63500</xdr:colOff>
      <xdr:row>58</xdr:row>
      <xdr:rowOff>154214</xdr:rowOff>
    </xdr:to>
    <xdr:graphicFrame macro="">
      <xdr:nvGraphicFramePr>
        <xdr:cNvPr id="9" name="Chart 8">
          <a:extLst>
            <a:ext uri="{FF2B5EF4-FFF2-40B4-BE49-F238E27FC236}">
              <a16:creationId xmlns:a16="http://schemas.microsoft.com/office/drawing/2014/main" id="{3DF0CA22-9D16-4704-AB17-4EE0C45A42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104321</xdr:colOff>
      <xdr:row>0</xdr:row>
      <xdr:rowOff>119063</xdr:rowOff>
    </xdr:from>
    <xdr:to>
      <xdr:col>1</xdr:col>
      <xdr:colOff>1214961</xdr:colOff>
      <xdr:row>0</xdr:row>
      <xdr:rowOff>1182687</xdr:rowOff>
    </xdr:to>
    <xdr:pic>
      <xdr:nvPicPr>
        <xdr:cNvPr id="4" name="Graphic 3">
          <a:extLst>
            <a:ext uri="{FF2B5EF4-FFF2-40B4-BE49-F238E27FC236}">
              <a16:creationId xmlns:a16="http://schemas.microsoft.com/office/drawing/2014/main" id="{DF09BBBD-7135-80E7-6843-570B7B180D7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207509" y="119063"/>
          <a:ext cx="1095400" cy="1063624"/>
        </a:xfrm>
        <a:prstGeom prst="rect">
          <a:avLst/>
        </a:prstGeom>
      </xdr:spPr>
    </xdr:pic>
    <xdr:clientData/>
  </xdr:twoCellAnchor>
  <xdr:twoCellAnchor editAs="oneCell">
    <xdr:from>
      <xdr:col>9</xdr:col>
      <xdr:colOff>676275</xdr:colOff>
      <xdr:row>0</xdr:row>
      <xdr:rowOff>72117</xdr:rowOff>
    </xdr:from>
    <xdr:to>
      <xdr:col>10</xdr:col>
      <xdr:colOff>672368</xdr:colOff>
      <xdr:row>0</xdr:row>
      <xdr:rowOff>1294492</xdr:rowOff>
    </xdr:to>
    <xdr:pic>
      <xdr:nvPicPr>
        <xdr:cNvPr id="10" name="Picture 9">
          <a:extLst>
            <a:ext uri="{FF2B5EF4-FFF2-40B4-BE49-F238E27FC236}">
              <a16:creationId xmlns:a16="http://schemas.microsoft.com/office/drawing/2014/main" id="{22A16EFA-8323-343D-8AEB-9C32D419090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1371489" y="72117"/>
          <a:ext cx="1210582" cy="1222375"/>
        </a:xfrm>
        <a:prstGeom prst="rect">
          <a:avLst/>
        </a:prstGeom>
      </xdr:spPr>
    </xdr:pic>
    <xdr:clientData/>
  </xdr:twoCellAnchor>
  <xdr:twoCellAnchor>
    <xdr:from>
      <xdr:col>2</xdr:col>
      <xdr:colOff>119381</xdr:colOff>
      <xdr:row>41</xdr:row>
      <xdr:rowOff>184603</xdr:rowOff>
    </xdr:from>
    <xdr:to>
      <xdr:col>5</xdr:col>
      <xdr:colOff>373381</xdr:colOff>
      <xdr:row>59</xdr:row>
      <xdr:rowOff>76200</xdr:rowOff>
    </xdr:to>
    <xdr:graphicFrame macro="">
      <xdr:nvGraphicFramePr>
        <xdr:cNvPr id="11" name="Chart 10">
          <a:extLst>
            <a:ext uri="{FF2B5EF4-FFF2-40B4-BE49-F238E27FC236}">
              <a16:creationId xmlns:a16="http://schemas.microsoft.com/office/drawing/2014/main" id="{D964A925-FBE7-46EC-834B-33BA585FA3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xdr:col>
      <xdr:colOff>76200</xdr:colOff>
      <xdr:row>1</xdr:row>
      <xdr:rowOff>12700</xdr:rowOff>
    </xdr:from>
    <xdr:to>
      <xdr:col>1</xdr:col>
      <xdr:colOff>454152</xdr:colOff>
      <xdr:row>1</xdr:row>
      <xdr:rowOff>377317</xdr:rowOff>
    </xdr:to>
    <xdr:pic>
      <xdr:nvPicPr>
        <xdr:cNvPr id="15" name="Picture 14">
          <a:extLst>
            <a:ext uri="{FF2B5EF4-FFF2-40B4-BE49-F238E27FC236}">
              <a16:creationId xmlns:a16="http://schemas.microsoft.com/office/drawing/2014/main" id="{F3D312D9-899F-4999-803C-0FEBC2B915A9}"/>
            </a:ext>
          </a:extLst>
        </xdr:cNvPr>
        <xdr:cNvPicPr>
          <a:picLocks noChangeAspect="1"/>
        </xdr:cNvPicPr>
      </xdr:nvPicPr>
      <xdr:blipFill>
        <a:blip xmlns:r="http://schemas.openxmlformats.org/officeDocument/2006/relationships" r:embed="rId9" cstate="print">
          <a:lum bright="70000" contrast="-70000"/>
          <a:extLst>
            <a:ext uri="{28A0092B-C50C-407E-A947-70E740481C1C}">
              <a14:useLocalDpi xmlns:a14="http://schemas.microsoft.com/office/drawing/2010/main" val="0"/>
            </a:ext>
          </a:extLst>
        </a:blip>
        <a:stretch>
          <a:fillRect/>
        </a:stretch>
      </xdr:blipFill>
      <xdr:spPr>
        <a:xfrm>
          <a:off x="213783" y="1420283"/>
          <a:ext cx="347472" cy="34747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799042</xdr:colOff>
      <xdr:row>0</xdr:row>
      <xdr:rowOff>97895</xdr:rowOff>
    </xdr:from>
    <xdr:to>
      <xdr:col>2</xdr:col>
      <xdr:colOff>687414</xdr:colOff>
      <xdr:row>0</xdr:row>
      <xdr:rowOff>1176759</xdr:rowOff>
    </xdr:to>
    <xdr:pic>
      <xdr:nvPicPr>
        <xdr:cNvPr id="4" name="Graphic 3">
          <a:extLst>
            <a:ext uri="{FF2B5EF4-FFF2-40B4-BE49-F238E27FC236}">
              <a16:creationId xmlns:a16="http://schemas.microsoft.com/office/drawing/2014/main" id="{F943057A-29B6-4B91-AF17-FBB6CA2C983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799042" y="97895"/>
          <a:ext cx="1092755" cy="1063624"/>
        </a:xfrm>
        <a:prstGeom prst="rect">
          <a:avLst/>
        </a:prstGeom>
      </xdr:spPr>
    </xdr:pic>
    <xdr:clientData/>
  </xdr:twoCellAnchor>
  <xdr:twoCellAnchor editAs="oneCell">
    <xdr:from>
      <xdr:col>11</xdr:col>
      <xdr:colOff>330201</xdr:colOff>
      <xdr:row>0</xdr:row>
      <xdr:rowOff>55335</xdr:rowOff>
    </xdr:from>
    <xdr:to>
      <xdr:col>12</xdr:col>
      <xdr:colOff>722085</xdr:colOff>
      <xdr:row>0</xdr:row>
      <xdr:rowOff>1291045</xdr:rowOff>
    </xdr:to>
    <xdr:pic>
      <xdr:nvPicPr>
        <xdr:cNvPr id="5" name="Picture 4">
          <a:extLst>
            <a:ext uri="{FF2B5EF4-FFF2-40B4-BE49-F238E27FC236}">
              <a16:creationId xmlns:a16="http://schemas.microsoft.com/office/drawing/2014/main" id="{8A463BD8-668B-4020-960E-1413C0E4A4A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700001" y="55335"/>
          <a:ext cx="1191985" cy="1222375"/>
        </a:xfrm>
        <a:prstGeom prst="rect">
          <a:avLst/>
        </a:prstGeom>
      </xdr:spPr>
    </xdr:pic>
    <xdr:clientData/>
  </xdr:twoCellAnchor>
  <xdr:twoCellAnchor editAs="oneCell">
    <xdr:from>
      <xdr:col>1</xdr:col>
      <xdr:colOff>63501</xdr:colOff>
      <xdr:row>1</xdr:row>
      <xdr:rowOff>63501</xdr:rowOff>
    </xdr:from>
    <xdr:to>
      <xdr:col>2</xdr:col>
      <xdr:colOff>62</xdr:colOff>
      <xdr:row>1</xdr:row>
      <xdr:rowOff>376683</xdr:rowOff>
    </xdr:to>
    <xdr:pic>
      <xdr:nvPicPr>
        <xdr:cNvPr id="7" name="Picture 6">
          <a:extLst>
            <a:ext uri="{FF2B5EF4-FFF2-40B4-BE49-F238E27FC236}">
              <a16:creationId xmlns:a16="http://schemas.microsoft.com/office/drawing/2014/main" id="{EB82DD3A-49B3-BA55-F66C-4B5E8689CD52}"/>
            </a:ext>
          </a:extLst>
        </xdr:cNvPr>
        <xdr:cNvPicPr>
          <a:picLocks noChangeAspect="1"/>
        </xdr:cNvPicPr>
      </xdr:nvPicPr>
      <xdr:blipFill>
        <a:blip xmlns:r="http://schemas.openxmlformats.org/officeDocument/2006/relationships" r:embed="rId4" cstate="print">
          <a:lum bright="70000" contrast="-70000"/>
          <a:extLst>
            <a:ext uri="{28A0092B-C50C-407E-A947-70E740481C1C}">
              <a14:useLocalDpi xmlns:a14="http://schemas.microsoft.com/office/drawing/2010/main" val="0"/>
            </a:ext>
          </a:extLst>
        </a:blip>
        <a:stretch>
          <a:fillRect/>
        </a:stretch>
      </xdr:blipFill>
      <xdr:spPr>
        <a:xfrm>
          <a:off x="497418" y="1375834"/>
          <a:ext cx="313967" cy="301752"/>
        </a:xfrm>
        <a:prstGeom prst="rect">
          <a:avLst/>
        </a:prstGeom>
      </xdr:spPr>
    </xdr:pic>
    <xdr:clientData/>
  </xdr:twoCellAnchor>
  <xdr:twoCellAnchor>
    <xdr:from>
      <xdr:col>4</xdr:col>
      <xdr:colOff>793488</xdr:colOff>
      <xdr:row>7</xdr:row>
      <xdr:rowOff>72052</xdr:rowOff>
    </xdr:from>
    <xdr:to>
      <xdr:col>12</xdr:col>
      <xdr:colOff>303614</xdr:colOff>
      <xdr:row>35</xdr:row>
      <xdr:rowOff>35944</xdr:rowOff>
    </xdr:to>
    <xdr:graphicFrame macro="">
      <xdr:nvGraphicFramePr>
        <xdr:cNvPr id="2" name="Chart 1">
          <a:extLst>
            <a:ext uri="{FF2B5EF4-FFF2-40B4-BE49-F238E27FC236}">
              <a16:creationId xmlns:a16="http://schemas.microsoft.com/office/drawing/2014/main" id="{1891D868-AAA7-791F-0E94-065BDAEBFD1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206375</xdr:rowOff>
    </xdr:from>
    <xdr:to>
      <xdr:col>1</xdr:col>
      <xdr:colOff>1092755</xdr:colOff>
      <xdr:row>0</xdr:row>
      <xdr:rowOff>1269999</xdr:rowOff>
    </xdr:to>
    <xdr:pic>
      <xdr:nvPicPr>
        <xdr:cNvPr id="4" name="Graphic 3">
          <a:extLst>
            <a:ext uri="{FF2B5EF4-FFF2-40B4-BE49-F238E27FC236}">
              <a16:creationId xmlns:a16="http://schemas.microsoft.com/office/drawing/2014/main" id="{341BB74D-2ABD-47BB-8600-8D8017C67D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793750" y="206375"/>
          <a:ext cx="1092755" cy="1063624"/>
        </a:xfrm>
        <a:prstGeom prst="rect">
          <a:avLst/>
        </a:prstGeom>
      </xdr:spPr>
    </xdr:pic>
    <xdr:clientData/>
  </xdr:twoCellAnchor>
  <xdr:twoCellAnchor editAs="oneCell">
    <xdr:from>
      <xdr:col>11</xdr:col>
      <xdr:colOff>365125</xdr:colOff>
      <xdr:row>0</xdr:row>
      <xdr:rowOff>63500</xdr:rowOff>
    </xdr:from>
    <xdr:to>
      <xdr:col>12</xdr:col>
      <xdr:colOff>758068</xdr:colOff>
      <xdr:row>0</xdr:row>
      <xdr:rowOff>1285875</xdr:rowOff>
    </xdr:to>
    <xdr:pic>
      <xdr:nvPicPr>
        <xdr:cNvPr id="5" name="Picture 4">
          <a:extLst>
            <a:ext uri="{FF2B5EF4-FFF2-40B4-BE49-F238E27FC236}">
              <a16:creationId xmlns:a16="http://schemas.microsoft.com/office/drawing/2014/main" id="{8EDD60EE-ACC3-444F-A4C7-4B47D459C1E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001750" y="63500"/>
          <a:ext cx="1196218" cy="1222375"/>
        </a:xfrm>
        <a:prstGeom prst="rect">
          <a:avLst/>
        </a:prstGeom>
      </xdr:spPr>
    </xdr:pic>
    <xdr:clientData/>
  </xdr:twoCellAnchor>
  <xdr:twoCellAnchor editAs="oneCell">
    <xdr:from>
      <xdr:col>1</xdr:col>
      <xdr:colOff>99785</xdr:colOff>
      <xdr:row>1</xdr:row>
      <xdr:rowOff>51404</xdr:rowOff>
    </xdr:from>
    <xdr:to>
      <xdr:col>1</xdr:col>
      <xdr:colOff>419825</xdr:colOff>
      <xdr:row>1</xdr:row>
      <xdr:rowOff>371444</xdr:rowOff>
    </xdr:to>
    <xdr:pic>
      <xdr:nvPicPr>
        <xdr:cNvPr id="7" name="Picture 6">
          <a:extLst>
            <a:ext uri="{FF2B5EF4-FFF2-40B4-BE49-F238E27FC236}">
              <a16:creationId xmlns:a16="http://schemas.microsoft.com/office/drawing/2014/main" id="{07AB044C-FF97-5DD4-3DD1-91105AA298B0}"/>
            </a:ext>
          </a:extLst>
        </xdr:cNvPr>
        <xdr:cNvPicPr>
          <a:picLocks noChangeAspect="1"/>
        </xdr:cNvPicPr>
      </xdr:nvPicPr>
      <xdr:blipFill>
        <a:blip xmlns:r="http://schemas.openxmlformats.org/officeDocument/2006/relationships" r:embed="rId4" cstate="print">
          <a:lum bright="70000" contrast="-70000"/>
          <a:extLst>
            <a:ext uri="{BEBA8EAE-BF5A-486C-A8C5-ECC9F3942E4B}">
              <a14:imgProps xmlns:a14="http://schemas.microsoft.com/office/drawing/2010/main">
                <a14:imgLayer r:embed="rId5">
                  <a14:imgEffect>
                    <a14:colorTemperature colorTemp="11200"/>
                  </a14:imgEffect>
                </a14:imgLayer>
              </a14:imgProps>
            </a:ext>
            <a:ext uri="{28A0092B-C50C-407E-A947-70E740481C1C}">
              <a14:useLocalDpi xmlns:a14="http://schemas.microsoft.com/office/drawing/2010/main" val="0"/>
            </a:ext>
          </a:extLst>
        </a:blip>
        <a:stretch>
          <a:fillRect/>
        </a:stretch>
      </xdr:blipFill>
      <xdr:spPr>
        <a:xfrm>
          <a:off x="898071" y="1366761"/>
          <a:ext cx="320040" cy="320040"/>
        </a:xfrm>
        <a:prstGeom prst="rect">
          <a:avLst/>
        </a:prstGeom>
      </xdr:spPr>
    </xdr:pic>
    <xdr:clientData/>
  </xdr:twoCellAnchor>
  <xdr:twoCellAnchor editAs="oneCell">
    <xdr:from>
      <xdr:col>1</xdr:col>
      <xdr:colOff>0</xdr:colOff>
      <xdr:row>17</xdr:row>
      <xdr:rowOff>80434</xdr:rowOff>
    </xdr:from>
    <xdr:to>
      <xdr:col>1</xdr:col>
      <xdr:colOff>182880</xdr:colOff>
      <xdr:row>17</xdr:row>
      <xdr:rowOff>263314</xdr:rowOff>
    </xdr:to>
    <xdr:pic>
      <xdr:nvPicPr>
        <xdr:cNvPr id="11" name="Picture 10">
          <a:extLst>
            <a:ext uri="{FF2B5EF4-FFF2-40B4-BE49-F238E27FC236}">
              <a16:creationId xmlns:a16="http://schemas.microsoft.com/office/drawing/2014/main" id="{4F1039FD-6330-8F9E-A4BE-ED33619B6757}"/>
            </a:ext>
          </a:extLst>
        </xdr:cNvPr>
        <xdr:cNvPicPr>
          <a:picLocks noChangeAspect="1"/>
        </xdr:cNvPicPr>
      </xdr:nvPicPr>
      <xdr:blipFill>
        <a:blip xmlns:r="http://schemas.openxmlformats.org/officeDocument/2006/relationships" r:embed="rId6" cstate="print">
          <a:extLst>
            <a:ext uri="{BEBA8EAE-BF5A-486C-A8C5-ECC9F3942E4B}">
              <a14:imgProps xmlns:a14="http://schemas.microsoft.com/office/drawing/2010/main">
                <a14:imgLayer r:embed="rId7">
                  <a14:imgEffect>
                    <a14:colorTemperature colorTemp="8800"/>
                  </a14:imgEffect>
                </a14:imgLayer>
              </a14:imgProps>
            </a:ext>
            <a:ext uri="{28A0092B-C50C-407E-A947-70E740481C1C}">
              <a14:useLocalDpi xmlns:a14="http://schemas.microsoft.com/office/drawing/2010/main" val="0"/>
            </a:ext>
          </a:extLst>
        </a:blip>
        <a:stretch>
          <a:fillRect/>
        </a:stretch>
      </xdr:blipFill>
      <xdr:spPr>
        <a:xfrm>
          <a:off x="804333" y="4927601"/>
          <a:ext cx="182880" cy="182880"/>
        </a:xfrm>
        <a:prstGeom prst="rect">
          <a:avLst/>
        </a:prstGeom>
      </xdr:spPr>
    </xdr:pic>
    <xdr:clientData/>
  </xdr:twoCellAnchor>
  <xdr:twoCellAnchor editAs="oneCell">
    <xdr:from>
      <xdr:col>0</xdr:col>
      <xdr:colOff>797983</xdr:colOff>
      <xdr:row>7</xdr:row>
      <xdr:rowOff>78318</xdr:rowOff>
    </xdr:from>
    <xdr:to>
      <xdr:col>1</xdr:col>
      <xdr:colOff>180762</xdr:colOff>
      <xdr:row>7</xdr:row>
      <xdr:rowOff>261198</xdr:rowOff>
    </xdr:to>
    <xdr:pic>
      <xdr:nvPicPr>
        <xdr:cNvPr id="12" name="Picture 11">
          <a:extLst>
            <a:ext uri="{FF2B5EF4-FFF2-40B4-BE49-F238E27FC236}">
              <a16:creationId xmlns:a16="http://schemas.microsoft.com/office/drawing/2014/main" id="{D3C572E4-DFF2-4127-9A30-80CFC2F859BB}"/>
            </a:ext>
          </a:extLst>
        </xdr:cNvPr>
        <xdr:cNvPicPr>
          <a:picLocks noChangeAspect="1"/>
        </xdr:cNvPicPr>
      </xdr:nvPicPr>
      <xdr:blipFill>
        <a:blip xmlns:r="http://schemas.openxmlformats.org/officeDocument/2006/relationships" r:embed="rId8" cstate="print">
          <a:extLst>
            <a:ext uri="{BEBA8EAE-BF5A-486C-A8C5-ECC9F3942E4B}">
              <a14:imgProps xmlns:a14="http://schemas.microsoft.com/office/drawing/2010/main">
                <a14:imgLayer r:embed="rId9">
                  <a14:imgEffect>
                    <a14:colorTemperature colorTemp="8800"/>
                  </a14:imgEffect>
                </a14:imgLayer>
              </a14:imgProps>
            </a:ext>
            <a:ext uri="{28A0092B-C50C-407E-A947-70E740481C1C}">
              <a14:useLocalDpi xmlns:a14="http://schemas.microsoft.com/office/drawing/2010/main" val="0"/>
            </a:ext>
          </a:extLst>
        </a:blip>
        <a:stretch>
          <a:fillRect/>
        </a:stretch>
      </xdr:blipFill>
      <xdr:spPr>
        <a:xfrm>
          <a:off x="797983" y="2745318"/>
          <a:ext cx="176833" cy="182880"/>
        </a:xfrm>
        <a:prstGeom prst="rect">
          <a:avLst/>
        </a:prstGeom>
      </xdr:spPr>
    </xdr:pic>
    <xdr:clientData/>
  </xdr:twoCellAnchor>
  <xdr:twoCellAnchor editAs="oneCell">
    <xdr:from>
      <xdr:col>1</xdr:col>
      <xdr:colOff>0</xdr:colOff>
      <xdr:row>36</xdr:row>
      <xdr:rowOff>95250</xdr:rowOff>
    </xdr:from>
    <xdr:to>
      <xdr:col>1</xdr:col>
      <xdr:colOff>182880</xdr:colOff>
      <xdr:row>36</xdr:row>
      <xdr:rowOff>278130</xdr:rowOff>
    </xdr:to>
    <xdr:pic>
      <xdr:nvPicPr>
        <xdr:cNvPr id="13" name="Picture 12">
          <a:extLst>
            <a:ext uri="{FF2B5EF4-FFF2-40B4-BE49-F238E27FC236}">
              <a16:creationId xmlns:a16="http://schemas.microsoft.com/office/drawing/2014/main" id="{88DA7411-4050-43B8-AA4B-584E9A64AE6C}"/>
            </a:ext>
          </a:extLst>
        </xdr:cNvPr>
        <xdr:cNvPicPr>
          <a:picLocks noChangeAspect="1"/>
        </xdr:cNvPicPr>
      </xdr:nvPicPr>
      <xdr:blipFill>
        <a:blip xmlns:r="http://schemas.openxmlformats.org/officeDocument/2006/relationships" r:embed="rId10" cstate="print">
          <a:extLst>
            <a:ext uri="{BEBA8EAE-BF5A-486C-A8C5-ECC9F3942E4B}">
              <a14:imgProps xmlns:a14="http://schemas.microsoft.com/office/drawing/2010/main">
                <a14:imgLayer r:embed="rId11">
                  <a14:imgEffect>
                    <a14:colorTemperature colorTemp="8800"/>
                  </a14:imgEffect>
                </a14:imgLayer>
              </a14:imgProps>
            </a:ext>
            <a:ext uri="{28A0092B-C50C-407E-A947-70E740481C1C}">
              <a14:useLocalDpi xmlns:a14="http://schemas.microsoft.com/office/drawing/2010/main" val="0"/>
            </a:ext>
          </a:extLst>
        </a:blip>
        <a:stretch>
          <a:fillRect/>
        </a:stretch>
      </xdr:blipFill>
      <xdr:spPr>
        <a:xfrm>
          <a:off x="804333" y="9048750"/>
          <a:ext cx="182880" cy="1828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783166</xdr:colOff>
      <xdr:row>0</xdr:row>
      <xdr:rowOff>105833</xdr:rowOff>
    </xdr:from>
    <xdr:to>
      <xdr:col>2</xdr:col>
      <xdr:colOff>632833</xdr:colOff>
      <xdr:row>0</xdr:row>
      <xdr:rowOff>1169457</xdr:rowOff>
    </xdr:to>
    <xdr:pic>
      <xdr:nvPicPr>
        <xdr:cNvPr id="4" name="Graphic 3">
          <a:extLst>
            <a:ext uri="{FF2B5EF4-FFF2-40B4-BE49-F238E27FC236}">
              <a16:creationId xmlns:a16="http://schemas.microsoft.com/office/drawing/2014/main" id="{9905900B-3536-4BB5-897D-85E0A1AD103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783166" y="105833"/>
          <a:ext cx="1092755" cy="1063624"/>
        </a:xfrm>
        <a:prstGeom prst="rect">
          <a:avLst/>
        </a:prstGeom>
      </xdr:spPr>
    </xdr:pic>
    <xdr:clientData/>
  </xdr:twoCellAnchor>
  <xdr:twoCellAnchor editAs="oneCell">
    <xdr:from>
      <xdr:col>18</xdr:col>
      <xdr:colOff>52917</xdr:colOff>
      <xdr:row>0</xdr:row>
      <xdr:rowOff>63500</xdr:rowOff>
    </xdr:from>
    <xdr:to>
      <xdr:col>19</xdr:col>
      <xdr:colOff>301</xdr:colOff>
      <xdr:row>0</xdr:row>
      <xdr:rowOff>1285875</xdr:rowOff>
    </xdr:to>
    <xdr:pic>
      <xdr:nvPicPr>
        <xdr:cNvPr id="5" name="Picture 4">
          <a:extLst>
            <a:ext uri="{FF2B5EF4-FFF2-40B4-BE49-F238E27FC236}">
              <a16:creationId xmlns:a16="http://schemas.microsoft.com/office/drawing/2014/main" id="{D2D248C2-CD90-4994-B137-E45F18BA9E1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626167" y="63500"/>
          <a:ext cx="1196218" cy="1222375"/>
        </a:xfrm>
        <a:prstGeom prst="rect">
          <a:avLst/>
        </a:prstGeom>
      </xdr:spPr>
    </xdr:pic>
    <xdr:clientData/>
  </xdr:twoCellAnchor>
  <xdr:twoCellAnchor editAs="oneCell">
    <xdr:from>
      <xdr:col>1</xdr:col>
      <xdr:colOff>105833</xdr:colOff>
      <xdr:row>1</xdr:row>
      <xdr:rowOff>52917</xdr:rowOff>
    </xdr:from>
    <xdr:to>
      <xdr:col>1</xdr:col>
      <xdr:colOff>380153</xdr:colOff>
      <xdr:row>1</xdr:row>
      <xdr:rowOff>327237</xdr:rowOff>
    </xdr:to>
    <xdr:pic>
      <xdr:nvPicPr>
        <xdr:cNvPr id="7" name="Picture 6">
          <a:extLst>
            <a:ext uri="{FF2B5EF4-FFF2-40B4-BE49-F238E27FC236}">
              <a16:creationId xmlns:a16="http://schemas.microsoft.com/office/drawing/2014/main" id="{8C1B0D4F-F287-28C6-DF8E-4717A91C58A3}"/>
            </a:ext>
          </a:extLst>
        </xdr:cNvPr>
        <xdr:cNvPicPr>
          <a:picLocks noChangeAspect="1"/>
        </xdr:cNvPicPr>
      </xdr:nvPicPr>
      <xdr:blipFill>
        <a:blip xmlns:r="http://schemas.openxmlformats.org/officeDocument/2006/relationships" r:embed="rId4" cstate="print">
          <a:lum bright="70000" contrast="-70000"/>
          <a:extLst>
            <a:ext uri="{28A0092B-C50C-407E-A947-70E740481C1C}">
              <a14:useLocalDpi xmlns:a14="http://schemas.microsoft.com/office/drawing/2010/main" val="0"/>
            </a:ext>
          </a:extLst>
        </a:blip>
        <a:stretch>
          <a:fillRect/>
        </a:stretch>
      </xdr:blipFill>
      <xdr:spPr>
        <a:xfrm>
          <a:off x="910166" y="1365250"/>
          <a:ext cx="274320" cy="274320"/>
        </a:xfrm>
        <a:prstGeom prst="rect">
          <a:avLst/>
        </a:prstGeom>
      </xdr:spPr>
    </xdr:pic>
    <xdr:clientData/>
  </xdr:twoCellAnchor>
  <xdr:twoCellAnchor editAs="oneCell">
    <xdr:from>
      <xdr:col>2</xdr:col>
      <xdr:colOff>10583</xdr:colOff>
      <xdr:row>6</xdr:row>
      <xdr:rowOff>42333</xdr:rowOff>
    </xdr:from>
    <xdr:to>
      <xdr:col>2</xdr:col>
      <xdr:colOff>193463</xdr:colOff>
      <xdr:row>6</xdr:row>
      <xdr:rowOff>225213</xdr:rowOff>
    </xdr:to>
    <xdr:pic>
      <xdr:nvPicPr>
        <xdr:cNvPr id="2" name="Picture 1">
          <a:extLst>
            <a:ext uri="{FF2B5EF4-FFF2-40B4-BE49-F238E27FC236}">
              <a16:creationId xmlns:a16="http://schemas.microsoft.com/office/drawing/2014/main" id="{8B0409E7-D1B8-4E8D-82F6-C3A58619CE34}"/>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colorTemperature colorTemp="8800"/>
                  </a14:imgEffect>
                </a14:imgLayer>
              </a14:imgProps>
            </a:ext>
            <a:ext uri="{28A0092B-C50C-407E-A947-70E740481C1C}">
              <a14:useLocalDpi xmlns:a14="http://schemas.microsoft.com/office/drawing/2010/main" val="0"/>
            </a:ext>
          </a:extLst>
        </a:blip>
        <a:stretch>
          <a:fillRect/>
        </a:stretch>
      </xdr:blipFill>
      <xdr:spPr>
        <a:xfrm>
          <a:off x="1217083" y="2243666"/>
          <a:ext cx="182880" cy="182880"/>
        </a:xfrm>
        <a:prstGeom prst="rect">
          <a:avLst/>
        </a:prstGeom>
      </xdr:spPr>
    </xdr:pic>
    <xdr:clientData/>
  </xdr:twoCellAnchor>
  <xdr:twoCellAnchor editAs="oneCell">
    <xdr:from>
      <xdr:col>2</xdr:col>
      <xdr:colOff>14817</xdr:colOff>
      <xdr:row>28</xdr:row>
      <xdr:rowOff>67733</xdr:rowOff>
    </xdr:from>
    <xdr:to>
      <xdr:col>2</xdr:col>
      <xdr:colOff>197697</xdr:colOff>
      <xdr:row>28</xdr:row>
      <xdr:rowOff>250613</xdr:rowOff>
    </xdr:to>
    <xdr:pic>
      <xdr:nvPicPr>
        <xdr:cNvPr id="3" name="Picture 2">
          <a:extLst>
            <a:ext uri="{FF2B5EF4-FFF2-40B4-BE49-F238E27FC236}">
              <a16:creationId xmlns:a16="http://schemas.microsoft.com/office/drawing/2014/main" id="{3096FC8D-C923-4449-8A18-EF612E04F5C4}"/>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colorTemperature colorTemp="8800"/>
                  </a14:imgEffect>
                </a14:imgLayer>
              </a14:imgProps>
            </a:ext>
            <a:ext uri="{28A0092B-C50C-407E-A947-70E740481C1C}">
              <a14:useLocalDpi xmlns:a14="http://schemas.microsoft.com/office/drawing/2010/main" val="0"/>
            </a:ext>
          </a:extLst>
        </a:blip>
        <a:stretch>
          <a:fillRect/>
        </a:stretch>
      </xdr:blipFill>
      <xdr:spPr>
        <a:xfrm>
          <a:off x="1221317" y="5613400"/>
          <a:ext cx="182880" cy="182880"/>
        </a:xfrm>
        <a:prstGeom prst="rect">
          <a:avLst/>
        </a:prstGeom>
      </xdr:spPr>
    </xdr:pic>
    <xdr:clientData/>
  </xdr:twoCellAnchor>
  <xdr:twoCellAnchor editAs="oneCell">
    <xdr:from>
      <xdr:col>2</xdr:col>
      <xdr:colOff>42332</xdr:colOff>
      <xdr:row>46</xdr:row>
      <xdr:rowOff>31750</xdr:rowOff>
    </xdr:from>
    <xdr:to>
      <xdr:col>2</xdr:col>
      <xdr:colOff>225212</xdr:colOff>
      <xdr:row>46</xdr:row>
      <xdr:rowOff>214630</xdr:rowOff>
    </xdr:to>
    <xdr:pic>
      <xdr:nvPicPr>
        <xdr:cNvPr id="6" name="Picture 5">
          <a:extLst>
            <a:ext uri="{FF2B5EF4-FFF2-40B4-BE49-F238E27FC236}">
              <a16:creationId xmlns:a16="http://schemas.microsoft.com/office/drawing/2014/main" id="{7ACB077B-8EEB-4859-84E8-F4F9BD208801}"/>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colorTemperature colorTemp="8800"/>
                  </a14:imgEffect>
                </a14:imgLayer>
              </a14:imgProps>
            </a:ext>
            <a:ext uri="{28A0092B-C50C-407E-A947-70E740481C1C}">
              <a14:useLocalDpi xmlns:a14="http://schemas.microsoft.com/office/drawing/2010/main" val="0"/>
            </a:ext>
          </a:extLst>
        </a:blip>
        <a:stretch>
          <a:fillRect/>
        </a:stretch>
      </xdr:blipFill>
      <xdr:spPr>
        <a:xfrm>
          <a:off x="1248832" y="8424333"/>
          <a:ext cx="182880" cy="1828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772583</xdr:colOff>
      <xdr:row>0</xdr:row>
      <xdr:rowOff>105833</xdr:rowOff>
    </xdr:from>
    <xdr:to>
      <xdr:col>2</xdr:col>
      <xdr:colOff>669179</xdr:colOff>
      <xdr:row>0</xdr:row>
      <xdr:rowOff>1165647</xdr:rowOff>
    </xdr:to>
    <xdr:pic>
      <xdr:nvPicPr>
        <xdr:cNvPr id="4" name="Graphic 3">
          <a:extLst>
            <a:ext uri="{FF2B5EF4-FFF2-40B4-BE49-F238E27FC236}">
              <a16:creationId xmlns:a16="http://schemas.microsoft.com/office/drawing/2014/main" id="{983C0FDA-5243-47DC-909E-CF8AC8F4B75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772583" y="105833"/>
          <a:ext cx="1092755" cy="1063624"/>
        </a:xfrm>
        <a:prstGeom prst="rect">
          <a:avLst/>
        </a:prstGeom>
      </xdr:spPr>
    </xdr:pic>
    <xdr:clientData/>
  </xdr:twoCellAnchor>
  <xdr:twoCellAnchor editAs="oneCell">
    <xdr:from>
      <xdr:col>16</xdr:col>
      <xdr:colOff>232833</xdr:colOff>
      <xdr:row>0</xdr:row>
      <xdr:rowOff>77109</xdr:rowOff>
    </xdr:from>
    <xdr:to>
      <xdr:col>16</xdr:col>
      <xdr:colOff>1425241</xdr:colOff>
      <xdr:row>0</xdr:row>
      <xdr:rowOff>1310914</xdr:rowOff>
    </xdr:to>
    <xdr:pic>
      <xdr:nvPicPr>
        <xdr:cNvPr id="5" name="Picture 4">
          <a:extLst>
            <a:ext uri="{FF2B5EF4-FFF2-40B4-BE49-F238E27FC236}">
              <a16:creationId xmlns:a16="http://schemas.microsoft.com/office/drawing/2014/main" id="{7E97B75F-8BDC-4FFA-A93C-3D825DBDD35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5246047" y="77109"/>
          <a:ext cx="1196218" cy="1222375"/>
        </a:xfrm>
        <a:prstGeom prst="rect">
          <a:avLst/>
        </a:prstGeom>
      </xdr:spPr>
    </xdr:pic>
    <xdr:clientData/>
  </xdr:twoCellAnchor>
  <xdr:twoCellAnchor editAs="oneCell">
    <xdr:from>
      <xdr:col>2</xdr:col>
      <xdr:colOff>84667</xdr:colOff>
      <xdr:row>29</xdr:row>
      <xdr:rowOff>15874</xdr:rowOff>
    </xdr:from>
    <xdr:to>
      <xdr:col>2</xdr:col>
      <xdr:colOff>267547</xdr:colOff>
      <xdr:row>29</xdr:row>
      <xdr:rowOff>206374</xdr:rowOff>
    </xdr:to>
    <xdr:pic>
      <xdr:nvPicPr>
        <xdr:cNvPr id="6" name="Picture 5">
          <a:extLst>
            <a:ext uri="{FF2B5EF4-FFF2-40B4-BE49-F238E27FC236}">
              <a16:creationId xmlns:a16="http://schemas.microsoft.com/office/drawing/2014/main" id="{6C64A795-C688-47E8-AC75-B12909575F8B}"/>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colorTemperature colorTemp="8800"/>
                  </a14:imgEffect>
                </a14:imgLayer>
              </a14:imgProps>
            </a:ext>
            <a:ext uri="{28A0092B-C50C-407E-A947-70E740481C1C}">
              <a14:useLocalDpi xmlns:a14="http://schemas.microsoft.com/office/drawing/2010/main" val="0"/>
            </a:ext>
          </a:extLst>
        </a:blip>
        <a:stretch>
          <a:fillRect/>
        </a:stretch>
      </xdr:blipFill>
      <xdr:spPr>
        <a:xfrm>
          <a:off x="1291167" y="6199187"/>
          <a:ext cx="182880" cy="182880"/>
        </a:xfrm>
        <a:prstGeom prst="rect">
          <a:avLst/>
        </a:prstGeom>
      </xdr:spPr>
    </xdr:pic>
    <xdr:clientData/>
  </xdr:twoCellAnchor>
  <xdr:twoCellAnchor editAs="oneCell">
    <xdr:from>
      <xdr:col>2</xdr:col>
      <xdr:colOff>66145</xdr:colOff>
      <xdr:row>11</xdr:row>
      <xdr:rowOff>15875</xdr:rowOff>
    </xdr:from>
    <xdr:to>
      <xdr:col>2</xdr:col>
      <xdr:colOff>245215</xdr:colOff>
      <xdr:row>11</xdr:row>
      <xdr:rowOff>206375</xdr:rowOff>
    </xdr:to>
    <xdr:pic>
      <xdr:nvPicPr>
        <xdr:cNvPr id="7" name="Picture 6">
          <a:extLst>
            <a:ext uri="{FF2B5EF4-FFF2-40B4-BE49-F238E27FC236}">
              <a16:creationId xmlns:a16="http://schemas.microsoft.com/office/drawing/2014/main" id="{6CACD3FC-D437-410B-B4CF-0E26DC6AA98B}"/>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colorTemperature colorTemp="8800"/>
                  </a14:imgEffect>
                </a14:imgLayer>
              </a14:imgProps>
            </a:ext>
            <a:ext uri="{28A0092B-C50C-407E-A947-70E740481C1C}">
              <a14:useLocalDpi xmlns:a14="http://schemas.microsoft.com/office/drawing/2010/main" val="0"/>
            </a:ext>
          </a:extLst>
        </a:blip>
        <a:stretch>
          <a:fillRect/>
        </a:stretch>
      </xdr:blipFill>
      <xdr:spPr>
        <a:xfrm>
          <a:off x="1272645" y="3246438"/>
          <a:ext cx="182880" cy="182880"/>
        </a:xfrm>
        <a:prstGeom prst="rect">
          <a:avLst/>
        </a:prstGeom>
      </xdr:spPr>
    </xdr:pic>
    <xdr:clientData/>
  </xdr:twoCellAnchor>
  <xdr:twoCellAnchor editAs="oneCell">
    <xdr:from>
      <xdr:col>1</xdr:col>
      <xdr:colOff>81643</xdr:colOff>
      <xdr:row>1</xdr:row>
      <xdr:rowOff>18143</xdr:rowOff>
    </xdr:from>
    <xdr:to>
      <xdr:col>2</xdr:col>
      <xdr:colOff>3266</xdr:colOff>
      <xdr:row>1</xdr:row>
      <xdr:rowOff>326753</xdr:rowOff>
    </xdr:to>
    <xdr:pic>
      <xdr:nvPicPr>
        <xdr:cNvPr id="9" name="Picture 8">
          <a:extLst>
            <a:ext uri="{FF2B5EF4-FFF2-40B4-BE49-F238E27FC236}">
              <a16:creationId xmlns:a16="http://schemas.microsoft.com/office/drawing/2014/main" id="{C9BAD168-54EE-0BE4-4C3E-D02251958C46}"/>
            </a:ext>
          </a:extLst>
        </xdr:cNvPr>
        <xdr:cNvPicPr>
          <a:picLocks noChangeAspect="1"/>
        </xdr:cNvPicPr>
      </xdr:nvPicPr>
      <xdr:blipFill>
        <a:blip xmlns:r="http://schemas.openxmlformats.org/officeDocument/2006/relationships" r:embed="rId6" cstate="print">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879929" y="1415143"/>
          <a:ext cx="320040" cy="3200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939800</xdr:colOff>
      <xdr:row>0</xdr:row>
      <xdr:rowOff>76200</xdr:rowOff>
    </xdr:from>
    <xdr:to>
      <xdr:col>2</xdr:col>
      <xdr:colOff>1100587</xdr:colOff>
      <xdr:row>0</xdr:row>
      <xdr:rowOff>1139824</xdr:rowOff>
    </xdr:to>
    <xdr:pic>
      <xdr:nvPicPr>
        <xdr:cNvPr id="4" name="Graphic 3">
          <a:extLst>
            <a:ext uri="{FF2B5EF4-FFF2-40B4-BE49-F238E27FC236}">
              <a16:creationId xmlns:a16="http://schemas.microsoft.com/office/drawing/2014/main" id="{A1AB3360-D9E8-437C-8B7A-1811396AD8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39900" y="76200"/>
          <a:ext cx="1092755" cy="1063624"/>
        </a:xfrm>
        <a:prstGeom prst="rect">
          <a:avLst/>
        </a:prstGeom>
      </xdr:spPr>
    </xdr:pic>
    <xdr:clientData/>
  </xdr:twoCellAnchor>
  <xdr:twoCellAnchor editAs="oneCell">
    <xdr:from>
      <xdr:col>10</xdr:col>
      <xdr:colOff>1193800</xdr:colOff>
      <xdr:row>0</xdr:row>
      <xdr:rowOff>57149</xdr:rowOff>
    </xdr:from>
    <xdr:to>
      <xdr:col>11</xdr:col>
      <xdr:colOff>605246</xdr:colOff>
      <xdr:row>0</xdr:row>
      <xdr:rowOff>1290954</xdr:rowOff>
    </xdr:to>
    <xdr:pic>
      <xdr:nvPicPr>
        <xdr:cNvPr id="5" name="Picture 4">
          <a:extLst>
            <a:ext uri="{FF2B5EF4-FFF2-40B4-BE49-F238E27FC236}">
              <a16:creationId xmlns:a16="http://schemas.microsoft.com/office/drawing/2014/main" id="{D588D40D-0203-47FC-B7BF-6A6E1488EEB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7873133" y="57149"/>
          <a:ext cx="1191985" cy="1222375"/>
        </a:xfrm>
        <a:prstGeom prst="rect">
          <a:avLst/>
        </a:prstGeom>
      </xdr:spPr>
    </xdr:pic>
    <xdr:clientData/>
  </xdr:twoCellAnchor>
  <xdr:twoCellAnchor editAs="oneCell">
    <xdr:from>
      <xdr:col>2</xdr:col>
      <xdr:colOff>0</xdr:colOff>
      <xdr:row>1</xdr:row>
      <xdr:rowOff>0</xdr:rowOff>
    </xdr:from>
    <xdr:to>
      <xdr:col>2</xdr:col>
      <xdr:colOff>457200</xdr:colOff>
      <xdr:row>2</xdr:row>
      <xdr:rowOff>76200</xdr:rowOff>
    </xdr:to>
    <xdr:pic>
      <xdr:nvPicPr>
        <xdr:cNvPr id="7" name="Picture 6">
          <a:extLst>
            <a:ext uri="{FF2B5EF4-FFF2-40B4-BE49-F238E27FC236}">
              <a16:creationId xmlns:a16="http://schemas.microsoft.com/office/drawing/2014/main" id="{18410F61-F726-3DCC-776E-88779096B59A}"/>
            </a:ext>
          </a:extLst>
        </xdr:cNvPr>
        <xdr:cNvPicPr>
          <a:picLocks noChangeAspect="1"/>
        </xdr:cNvPicPr>
      </xdr:nvPicPr>
      <xdr:blipFill>
        <a:blip xmlns:r="http://schemas.openxmlformats.org/officeDocument/2006/relationships" r:embed="rId4" cstate="print">
          <a:lum bright="70000" contrast="-70000"/>
          <a:extLst>
            <a:ext uri="{28A0092B-C50C-407E-A947-70E740481C1C}">
              <a14:useLocalDpi xmlns:a14="http://schemas.microsoft.com/office/drawing/2010/main" val="0"/>
            </a:ext>
          </a:extLst>
        </a:blip>
        <a:stretch>
          <a:fillRect/>
        </a:stretch>
      </xdr:blipFill>
      <xdr:spPr>
        <a:xfrm>
          <a:off x="1799167" y="1397000"/>
          <a:ext cx="457200" cy="457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768048</xdr:colOff>
      <xdr:row>0</xdr:row>
      <xdr:rowOff>169333</xdr:rowOff>
    </xdr:from>
    <xdr:to>
      <xdr:col>2</xdr:col>
      <xdr:colOff>256370</xdr:colOff>
      <xdr:row>0</xdr:row>
      <xdr:rowOff>1232957</xdr:rowOff>
    </xdr:to>
    <xdr:pic>
      <xdr:nvPicPr>
        <xdr:cNvPr id="4" name="Graphic 3">
          <a:extLst>
            <a:ext uri="{FF2B5EF4-FFF2-40B4-BE49-F238E27FC236}">
              <a16:creationId xmlns:a16="http://schemas.microsoft.com/office/drawing/2014/main" id="{888404E9-3DD9-4F8C-ACD9-5CF623A9D4A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768048" y="169333"/>
          <a:ext cx="1084893" cy="1063624"/>
        </a:xfrm>
        <a:prstGeom prst="rect">
          <a:avLst/>
        </a:prstGeom>
      </xdr:spPr>
    </xdr:pic>
    <xdr:clientData/>
  </xdr:twoCellAnchor>
  <xdr:twoCellAnchor editAs="oneCell">
    <xdr:from>
      <xdr:col>4</xdr:col>
      <xdr:colOff>344712</xdr:colOff>
      <xdr:row>0</xdr:row>
      <xdr:rowOff>99786</xdr:rowOff>
    </xdr:from>
    <xdr:to>
      <xdr:col>5</xdr:col>
      <xdr:colOff>429983</xdr:colOff>
      <xdr:row>0</xdr:row>
      <xdr:rowOff>1322161</xdr:rowOff>
    </xdr:to>
    <xdr:pic>
      <xdr:nvPicPr>
        <xdr:cNvPr id="5" name="Picture 4">
          <a:extLst>
            <a:ext uri="{FF2B5EF4-FFF2-40B4-BE49-F238E27FC236}">
              <a16:creationId xmlns:a16="http://schemas.microsoft.com/office/drawing/2014/main" id="{9E1A0409-453C-4076-8705-DF556D465BE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810498" y="99786"/>
          <a:ext cx="1191985" cy="1222375"/>
        </a:xfrm>
        <a:prstGeom prst="rect">
          <a:avLst/>
        </a:prstGeom>
      </xdr:spPr>
    </xdr:pic>
    <xdr:clientData/>
  </xdr:twoCellAnchor>
  <xdr:twoCellAnchor editAs="oneCell">
    <xdr:from>
      <xdr:col>1</xdr:col>
      <xdr:colOff>126999</xdr:colOff>
      <xdr:row>0</xdr:row>
      <xdr:rowOff>1378857</xdr:rowOff>
    </xdr:from>
    <xdr:to>
      <xdr:col>1</xdr:col>
      <xdr:colOff>584199</xdr:colOff>
      <xdr:row>2</xdr:row>
      <xdr:rowOff>58057</xdr:rowOff>
    </xdr:to>
    <xdr:pic>
      <xdr:nvPicPr>
        <xdr:cNvPr id="6" name="Picture 5">
          <a:extLst>
            <a:ext uri="{FF2B5EF4-FFF2-40B4-BE49-F238E27FC236}">
              <a16:creationId xmlns:a16="http://schemas.microsoft.com/office/drawing/2014/main" id="{1AF4E022-3EEC-41CE-BBF9-398EF8C28B72}"/>
            </a:ext>
          </a:extLst>
        </xdr:cNvPr>
        <xdr:cNvPicPr>
          <a:picLocks noChangeAspect="1"/>
        </xdr:cNvPicPr>
      </xdr:nvPicPr>
      <xdr:blipFill>
        <a:blip xmlns:r="http://schemas.openxmlformats.org/officeDocument/2006/relationships" r:embed="rId4" cstate="print">
          <a:lum bright="70000" contrast="-70000"/>
          <a:extLst>
            <a:ext uri="{28A0092B-C50C-407E-A947-70E740481C1C}">
              <a14:useLocalDpi xmlns:a14="http://schemas.microsoft.com/office/drawing/2010/main" val="0"/>
            </a:ext>
          </a:extLst>
        </a:blip>
        <a:stretch>
          <a:fillRect/>
        </a:stretch>
      </xdr:blipFill>
      <xdr:spPr>
        <a:xfrm>
          <a:off x="925285" y="1378857"/>
          <a:ext cx="457200" cy="457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203200</xdr:colOff>
      <xdr:row>0</xdr:row>
      <xdr:rowOff>76200</xdr:rowOff>
    </xdr:from>
    <xdr:to>
      <xdr:col>2</xdr:col>
      <xdr:colOff>893122</xdr:colOff>
      <xdr:row>0</xdr:row>
      <xdr:rowOff>1139824</xdr:rowOff>
    </xdr:to>
    <xdr:pic>
      <xdr:nvPicPr>
        <xdr:cNvPr id="4" name="Graphic 3">
          <a:extLst>
            <a:ext uri="{FF2B5EF4-FFF2-40B4-BE49-F238E27FC236}">
              <a16:creationId xmlns:a16="http://schemas.microsoft.com/office/drawing/2014/main" id="{4B02CD3B-909A-4F59-BD22-14507E5A372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003300" y="76200"/>
          <a:ext cx="1084893" cy="1063624"/>
        </a:xfrm>
        <a:prstGeom prst="rect">
          <a:avLst/>
        </a:prstGeom>
      </xdr:spPr>
    </xdr:pic>
    <xdr:clientData/>
  </xdr:twoCellAnchor>
  <xdr:twoCellAnchor editAs="oneCell">
    <xdr:from>
      <xdr:col>11</xdr:col>
      <xdr:colOff>520699</xdr:colOff>
      <xdr:row>0</xdr:row>
      <xdr:rowOff>34471</xdr:rowOff>
    </xdr:from>
    <xdr:to>
      <xdr:col>11</xdr:col>
      <xdr:colOff>1697807</xdr:colOff>
      <xdr:row>0</xdr:row>
      <xdr:rowOff>1256846</xdr:rowOff>
    </xdr:to>
    <xdr:pic>
      <xdr:nvPicPr>
        <xdr:cNvPr id="5" name="Picture 4">
          <a:extLst>
            <a:ext uri="{FF2B5EF4-FFF2-40B4-BE49-F238E27FC236}">
              <a16:creationId xmlns:a16="http://schemas.microsoft.com/office/drawing/2014/main" id="{519A2C47-DF08-42D0-A1AE-489D389E184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331699" y="34471"/>
          <a:ext cx="1184728" cy="1222375"/>
        </a:xfrm>
        <a:prstGeom prst="rect">
          <a:avLst/>
        </a:prstGeom>
      </xdr:spPr>
    </xdr:pic>
    <xdr:clientData/>
  </xdr:twoCellAnchor>
  <xdr:twoCellAnchor editAs="oneCell">
    <xdr:from>
      <xdr:col>1</xdr:col>
      <xdr:colOff>88900</xdr:colOff>
      <xdr:row>1</xdr:row>
      <xdr:rowOff>50800</xdr:rowOff>
    </xdr:from>
    <xdr:to>
      <xdr:col>2</xdr:col>
      <xdr:colOff>2539</xdr:colOff>
      <xdr:row>1</xdr:row>
      <xdr:rowOff>361315</xdr:rowOff>
    </xdr:to>
    <xdr:pic>
      <xdr:nvPicPr>
        <xdr:cNvPr id="7" name="Picture 6">
          <a:extLst>
            <a:ext uri="{FF2B5EF4-FFF2-40B4-BE49-F238E27FC236}">
              <a16:creationId xmlns:a16="http://schemas.microsoft.com/office/drawing/2014/main" id="{9F283851-8BD3-B373-425B-F791EA38E653}"/>
            </a:ext>
          </a:extLst>
        </xdr:cNvPr>
        <xdr:cNvPicPr>
          <a:picLocks noChangeAspect="1"/>
        </xdr:cNvPicPr>
      </xdr:nvPicPr>
      <xdr:blipFill>
        <a:blip xmlns:r="http://schemas.openxmlformats.org/officeDocument/2006/relationships" r:embed="rId4" cstate="print">
          <a:lum bright="70000" contrast="-70000"/>
          <a:extLst>
            <a:ext uri="{28A0092B-C50C-407E-A947-70E740481C1C}">
              <a14:useLocalDpi xmlns:a14="http://schemas.microsoft.com/office/drawing/2010/main" val="0"/>
            </a:ext>
          </a:extLst>
        </a:blip>
        <a:stretch>
          <a:fillRect/>
        </a:stretch>
      </xdr:blipFill>
      <xdr:spPr>
        <a:xfrm>
          <a:off x="889000" y="1447800"/>
          <a:ext cx="320040" cy="3200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nensuscom-my.sharepoint.com/Users/diplo/Desktop/202003_NESP_Mini-grids_NERC_MYTO_with_data_village%20tab.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inensuscom-my.sharepoint.com/Users/diplo/Downloads/202003_NESP_Mini-grids_NERC_MYTO_with_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de"/>
      <sheetName val="Insert_Finance"/>
      <sheetName val="Insert_Villages"/>
      <sheetName val="Insert_Customers"/>
      <sheetName val="Insert_Operational Cost"/>
      <sheetName val="Insert_DisCos"/>
      <sheetName val="Insert_Asset_Definitions"/>
      <sheetName val="Insert_Assets"/>
      <sheetName val="Tariff Calc"/>
      <sheetName val="Graphs"/>
      <sheetName val="Benchmarks"/>
      <sheetName val="202003_NESP_Mini-grids_NERC_MYT"/>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ert_Asset_Definitions"/>
    </sheetNames>
    <sheetDataSet>
      <sheetData sheetId="0" refreshError="1"/>
    </sheetDataSet>
  </externalBook>
</externalLink>
</file>

<file path=xl/persons/person.xml><?xml version="1.0" encoding="utf-8"?>
<personList xmlns="http://schemas.microsoft.com/office/spreadsheetml/2018/threadedcomments" xmlns:x="http://schemas.openxmlformats.org/spreadsheetml/2006/main">
  <person displayName="Diego Perez" id="{AAA3B2DE-E963-42DF-9456-76FD4BC8C9DF}" userId="S::d.perez@inensus.com::984cc980-54d8-4788-a8a4-a7bb7462f0b6"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Def" displayName="Table_Def" ref="C4:E56" totalsRowShown="0" headerRowDxfId="237" dataDxfId="235" headerRowBorderDxfId="236">
  <autoFilter ref="C4:E56" xr:uid="{00000000-0009-0000-0100-000001000000}"/>
  <tableColumns count="3">
    <tableColumn id="1" xr3:uid="{00000000-0010-0000-0000-000001000000}" name="Asset category" dataDxfId="234"/>
    <tableColumn id="2" xr3:uid="{00000000-0010-0000-0000-000002000000}" name="Unit" dataDxfId="233"/>
    <tableColumn id="3" xr3:uid="{00000000-0010-0000-0000-000003000000}" name="Useful Life = Duration of Depreciation" dataDxfId="232"/>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EFC3BE5-658C-4310-9E2E-F598DFCC038C}" name="Table_Def3" displayName="Table_Def3" ref="B3:D55" totalsRowShown="0" headerRowDxfId="231" dataDxfId="229" headerRowBorderDxfId="230" tableBorderDxfId="228" totalsRowBorderDxfId="227">
  <autoFilter ref="B3:D55" xr:uid="{00000000-0009-0000-0100-000001000000}"/>
  <tableColumns count="3">
    <tableColumn id="1" xr3:uid="{8E0885BA-2784-42D0-A2B6-32D98AE32237}" name="Asset category" dataDxfId="226"/>
    <tableColumn id="2" xr3:uid="{1E64F2A5-AE54-4C58-9528-C33191FE848C}" name="Unit" dataDxfId="225"/>
    <tableColumn id="3" xr3:uid="{6AAE73EB-5BFE-424B-821D-AD08BECA9790}" name="Useful Life = Duration of Depreciation" dataDxfId="224"/>
  </tableColumns>
  <tableStyleInfo name="TableStyleMedium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37" dT="2024-03-15T15:30:33.97" personId="{AAA3B2DE-E963-42DF-9456-76FD4BC8C9DF}" id="{55629F66-76F3-4EEF-BD6D-C010F1639547}">
    <text>These figures should come from Ability
 to Pay analyses collecting how much these groups spend on energy needs before the arrival of the mini-grid</text>
  </threadedComment>
</ThreadedComments>
</file>

<file path=xl/threadedComments/threadedComment2.xml><?xml version="1.0" encoding="utf-8"?>
<ThreadedComments xmlns="http://schemas.microsoft.com/office/spreadsheetml/2018/threadedcomments" xmlns:x="http://schemas.openxmlformats.org/spreadsheetml/2006/main">
  <threadedComment ref="C33" dT="2024-04-19T07:28:41.68" personId="{AAA3B2DE-E963-42DF-9456-76FD4BC8C9DF}" id="{7FC4A1FD-B00C-4FE3-8C7A-343DF05144F6}">
    <text>Include asset name</text>
  </threadedComment>
  <threadedComment ref="D33" dT="2024-04-19T07:29:04.77" personId="{AAA3B2DE-E963-42DF-9456-76FD4BC8C9DF}" id="{74AD20EA-4111-408F-822F-45BDD363F305}">
    <text>Define unit</text>
  </threadedComment>
  <threadedComment ref="E33" dT="2024-04-19T07:29:17.64" personId="{AAA3B2DE-E963-42DF-9456-76FD4BC8C9DF}" id="{11CFE2B3-6A79-40A2-8480-57B3C3769AE3}">
    <text>Define useful life</text>
  </threadedComment>
</ThreadedComments>
</file>

<file path=xl/threadedComments/threadedComment3.xml><?xml version="1.0" encoding="utf-8"?>
<ThreadedComments xmlns="http://schemas.microsoft.com/office/spreadsheetml/2018/threadedcomments" xmlns:x="http://schemas.openxmlformats.org/spreadsheetml/2006/main">
  <threadedComment ref="C6" dT="2024-03-15T15:14:15.64" personId="{AAA3B2DE-E963-42DF-9456-76FD4BC8C9DF}" id="{AF76B9BA-7186-4C46-B6ED-6D70712DCC95}">
    <text>To be filled only once the actual figure is available.</text>
  </threadedComment>
  <threadedComment ref="C8" dT="2024-03-15T15:14:30.06" personId="{AAA3B2DE-E963-42DF-9456-76FD4BC8C9DF}" id="{04FA5716-43E4-4E6C-93E3-18FFA20B0E66}">
    <text>To be filled only once the actual figure is available.</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8.bin"/><Relationship Id="rId5" Type="http://schemas.microsoft.com/office/2017/10/relationships/threadedComment" Target="../threadedComments/threadedComment3.xml"/><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table" Target="../tables/table2.xml"/><Relationship Id="rId1" Type="http://schemas.openxmlformats.org/officeDocument/2006/relationships/vmlDrawing" Target="../drawings/vmlDrawing10.v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 Id="rId4" Type="http://schemas.microsoft.com/office/2017/10/relationships/threadedComment" Target="../threadedComments/threadedComment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7.bin"/><Relationship Id="rId6" Type="http://schemas.microsoft.com/office/2017/10/relationships/threadedComment" Target="../threadedComments/threadedComment2.xml"/><Relationship Id="rId5" Type="http://schemas.openxmlformats.org/officeDocument/2006/relationships/comments" Target="../comments8.xml"/><Relationship Id="rId4"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A1:X91"/>
  <sheetViews>
    <sheetView showGridLines="0" tabSelected="1" topLeftCell="A5" zoomScale="60" zoomScaleNormal="60" workbookViewId="0">
      <selection activeCell="D26" sqref="D26"/>
    </sheetView>
  </sheetViews>
  <sheetFormatPr defaultColWidth="0" defaultRowHeight="14.5"/>
  <cols>
    <col min="1" max="1" width="11.453125" customWidth="1"/>
    <col min="2" max="2" width="11.7265625" customWidth="1"/>
    <col min="3" max="3" width="16.26953125" customWidth="1"/>
    <col min="4" max="4" width="55.7265625" customWidth="1"/>
    <col min="5" max="5" width="11.453125" customWidth="1"/>
    <col min="6" max="6" width="22.7265625" customWidth="1"/>
    <col min="7" max="7" width="13.26953125" customWidth="1"/>
    <col min="8" max="24" width="13.26953125" hidden="1" customWidth="1"/>
    <col min="25" max="16384" width="11.453125" hidden="1"/>
  </cols>
  <sheetData>
    <row r="1" spans="1:24" s="137" customFormat="1" ht="103.5" customHeight="1">
      <c r="C1" s="443" t="s">
        <v>369</v>
      </c>
      <c r="G1" s="571"/>
      <c r="H1" s="571"/>
      <c r="I1" s="571"/>
      <c r="J1" s="571"/>
      <c r="K1" s="571"/>
      <c r="L1" s="571"/>
      <c r="M1" s="571"/>
      <c r="N1" s="571"/>
      <c r="O1" s="571"/>
      <c r="P1" s="571"/>
      <c r="Q1" s="571"/>
      <c r="R1" s="571"/>
      <c r="S1" s="571"/>
      <c r="T1" s="571"/>
      <c r="U1" s="571"/>
      <c r="V1" s="571"/>
      <c r="W1" s="571"/>
      <c r="X1" s="571"/>
    </row>
    <row r="2" spans="1:24" ht="26">
      <c r="B2" s="572" t="s">
        <v>375</v>
      </c>
      <c r="C2" s="572"/>
      <c r="D2" s="572"/>
      <c r="E2" s="572"/>
      <c r="F2" s="572"/>
      <c r="G2" s="571"/>
      <c r="H2" s="571"/>
      <c r="I2" s="571"/>
      <c r="J2" s="571"/>
      <c r="K2" s="571"/>
      <c r="L2" s="571"/>
      <c r="M2" s="571"/>
      <c r="N2" s="571"/>
      <c r="O2" s="571"/>
      <c r="P2" s="571"/>
      <c r="Q2" s="571"/>
      <c r="R2" s="571"/>
      <c r="S2" s="571"/>
      <c r="T2" s="571"/>
      <c r="U2" s="571"/>
      <c r="V2" s="571"/>
      <c r="W2" s="571"/>
      <c r="X2" s="571"/>
    </row>
    <row r="3" spans="1:24">
      <c r="C3" s="6"/>
      <c r="D3" s="7"/>
      <c r="G3" s="571"/>
      <c r="H3" s="571"/>
      <c r="I3" s="571"/>
      <c r="J3" s="571"/>
      <c r="K3" s="571"/>
      <c r="L3" s="571"/>
      <c r="M3" s="571"/>
      <c r="N3" s="571"/>
      <c r="O3" s="571"/>
      <c r="P3" s="571"/>
      <c r="Q3" s="571"/>
      <c r="R3" s="571"/>
      <c r="S3" s="571"/>
      <c r="T3" s="571"/>
      <c r="U3" s="571"/>
      <c r="V3" s="571"/>
      <c r="W3" s="571"/>
      <c r="X3" s="571"/>
    </row>
    <row r="4" spans="1:24" ht="17">
      <c r="B4" s="577" t="s">
        <v>0</v>
      </c>
      <c r="C4" s="577"/>
      <c r="D4" s="577"/>
      <c r="E4" s="577"/>
      <c r="F4" s="577"/>
      <c r="G4" s="571"/>
      <c r="H4" s="571"/>
      <c r="I4" s="571"/>
      <c r="J4" s="571"/>
      <c r="K4" s="571"/>
      <c r="L4" s="571"/>
      <c r="M4" s="571"/>
      <c r="N4" s="571"/>
      <c r="O4" s="571"/>
      <c r="P4" s="571"/>
      <c r="Q4" s="571"/>
      <c r="R4" s="571"/>
      <c r="S4" s="571"/>
      <c r="T4" s="571"/>
      <c r="U4" s="571"/>
      <c r="V4" s="571"/>
      <c r="W4" s="571"/>
      <c r="X4" s="571"/>
    </row>
    <row r="5" spans="1:24">
      <c r="A5" s="571"/>
      <c r="B5" s="576"/>
      <c r="C5" s="576"/>
      <c r="D5" s="576"/>
      <c r="E5" s="576"/>
      <c r="F5" s="576"/>
      <c r="G5" s="571"/>
      <c r="H5" s="571"/>
      <c r="I5" s="571"/>
      <c r="J5" s="571"/>
      <c r="K5" s="571"/>
      <c r="L5" s="571"/>
      <c r="M5" s="571"/>
      <c r="N5" s="571"/>
      <c r="O5" s="571"/>
      <c r="P5" s="571"/>
      <c r="Q5" s="571"/>
      <c r="R5" s="571"/>
      <c r="S5" s="571"/>
      <c r="T5" s="571"/>
      <c r="U5" s="571"/>
      <c r="V5" s="571"/>
      <c r="W5" s="571"/>
      <c r="X5" s="571"/>
    </row>
    <row r="6" spans="1:24" ht="15.5">
      <c r="A6" s="571"/>
      <c r="B6" s="540" t="s">
        <v>1</v>
      </c>
      <c r="C6" s="540"/>
      <c r="D6" s="540"/>
      <c r="E6" s="541"/>
      <c r="F6" s="541"/>
      <c r="G6" s="571"/>
      <c r="H6" s="571"/>
      <c r="I6" s="571"/>
      <c r="J6" s="571"/>
      <c r="K6" s="571"/>
      <c r="L6" s="571"/>
      <c r="M6" s="571"/>
      <c r="N6" s="571"/>
      <c r="O6" s="571"/>
      <c r="P6" s="571"/>
      <c r="Q6" s="571"/>
      <c r="R6" s="571"/>
      <c r="S6" s="571"/>
      <c r="T6" s="571"/>
      <c r="U6" s="571"/>
      <c r="V6" s="571"/>
      <c r="W6" s="571"/>
      <c r="X6" s="571"/>
    </row>
    <row r="7" spans="1:24" ht="3" customHeight="1">
      <c r="A7" s="571"/>
      <c r="B7" s="531"/>
      <c r="C7" s="531"/>
      <c r="D7" s="531"/>
      <c r="E7" s="531"/>
      <c r="F7" s="531"/>
      <c r="G7" s="571"/>
      <c r="H7" s="571"/>
      <c r="I7" s="571"/>
      <c r="J7" s="571"/>
      <c r="K7" s="571"/>
      <c r="L7" s="571"/>
      <c r="M7" s="571"/>
      <c r="N7" s="571"/>
      <c r="O7" s="571"/>
      <c r="P7" s="571"/>
      <c r="Q7" s="571"/>
      <c r="R7" s="571"/>
      <c r="S7" s="571"/>
      <c r="T7" s="571"/>
      <c r="U7" s="571"/>
      <c r="V7" s="571"/>
      <c r="W7" s="571"/>
      <c r="X7" s="571"/>
    </row>
    <row r="8" spans="1:24" ht="15.5">
      <c r="A8" s="571"/>
      <c r="B8" s="539" t="s">
        <v>2</v>
      </c>
      <c r="C8" s="539"/>
      <c r="D8" s="539"/>
      <c r="E8" s="531"/>
      <c r="F8" s="531"/>
      <c r="G8" s="571"/>
      <c r="H8" s="571"/>
      <c r="I8" s="571"/>
      <c r="J8" s="571"/>
      <c r="K8" s="571"/>
      <c r="L8" s="571"/>
      <c r="M8" s="571"/>
      <c r="N8" s="571"/>
      <c r="O8" s="571"/>
      <c r="P8" s="571"/>
      <c r="Q8" s="571"/>
      <c r="R8" s="571"/>
      <c r="S8" s="571"/>
      <c r="T8" s="571"/>
      <c r="U8" s="571"/>
      <c r="V8" s="571"/>
      <c r="W8" s="571"/>
      <c r="X8" s="571"/>
    </row>
    <row r="9" spans="1:24" ht="17.25" customHeight="1">
      <c r="A9" s="571"/>
      <c r="B9" s="576"/>
      <c r="C9" s="576"/>
      <c r="D9" s="576"/>
      <c r="E9" s="576"/>
      <c r="F9" s="576"/>
      <c r="G9" s="571"/>
      <c r="H9" s="571"/>
      <c r="I9" s="571"/>
      <c r="J9" s="571"/>
      <c r="K9" s="571"/>
      <c r="L9" s="571"/>
      <c r="M9" s="571"/>
      <c r="N9" s="571"/>
      <c r="O9" s="571"/>
      <c r="P9" s="571"/>
      <c r="Q9" s="571"/>
      <c r="R9" s="571"/>
      <c r="S9" s="571"/>
      <c r="T9" s="571"/>
      <c r="U9" s="571"/>
      <c r="V9" s="571"/>
      <c r="W9" s="571"/>
      <c r="X9" s="571"/>
    </row>
    <row r="10" spans="1:24" ht="17">
      <c r="A10" s="571"/>
      <c r="B10" s="570" t="s">
        <v>3</v>
      </c>
      <c r="C10" s="570"/>
      <c r="D10" s="570"/>
      <c r="E10" s="570"/>
      <c r="F10" s="570"/>
      <c r="G10" s="571"/>
      <c r="H10" s="571"/>
      <c r="I10" s="571"/>
      <c r="J10" s="571"/>
      <c r="K10" s="571"/>
      <c r="L10" s="571"/>
      <c r="M10" s="571"/>
      <c r="N10" s="571"/>
      <c r="O10" s="571"/>
      <c r="P10" s="571"/>
      <c r="Q10" s="571"/>
      <c r="R10" s="571"/>
      <c r="S10" s="571"/>
      <c r="T10" s="571"/>
      <c r="U10" s="571"/>
      <c r="V10" s="571"/>
      <c r="W10" s="571"/>
      <c r="X10" s="571"/>
    </row>
    <row r="11" spans="1:24" ht="29">
      <c r="A11" s="571"/>
      <c r="B11" s="303" t="s">
        <v>4</v>
      </c>
      <c r="C11" s="303" t="s">
        <v>5</v>
      </c>
      <c r="D11" s="303" t="s">
        <v>6</v>
      </c>
      <c r="E11" s="303" t="s">
        <v>7</v>
      </c>
      <c r="F11" s="303" t="s">
        <v>8</v>
      </c>
      <c r="G11" s="571"/>
      <c r="H11" s="571"/>
      <c r="I11" s="571"/>
      <c r="J11" s="571"/>
      <c r="K11" s="571"/>
      <c r="L11" s="571"/>
      <c r="M11" s="571"/>
      <c r="N11" s="571"/>
      <c r="O11" s="571"/>
      <c r="P11" s="571"/>
      <c r="Q11" s="571"/>
      <c r="R11" s="571"/>
      <c r="S11" s="571"/>
      <c r="T11" s="571"/>
      <c r="U11" s="571"/>
      <c r="V11" s="571"/>
      <c r="W11" s="571"/>
      <c r="X11" s="571"/>
    </row>
    <row r="12" spans="1:24" ht="29">
      <c r="A12" s="571"/>
      <c r="B12" s="320">
        <v>1</v>
      </c>
      <c r="C12" s="320" t="s">
        <v>9</v>
      </c>
      <c r="D12" s="320" t="s">
        <v>433</v>
      </c>
      <c r="E12" s="320" t="s">
        <v>455</v>
      </c>
      <c r="F12" s="320" t="s">
        <v>10</v>
      </c>
      <c r="G12" s="571"/>
      <c r="H12" s="571"/>
      <c r="I12" s="571"/>
      <c r="J12" s="571"/>
      <c r="K12" s="571"/>
      <c r="L12" s="571"/>
      <c r="M12" s="571"/>
      <c r="N12" s="571"/>
      <c r="O12" s="571"/>
      <c r="P12" s="571"/>
      <c r="Q12" s="571"/>
      <c r="R12" s="571"/>
      <c r="S12" s="571"/>
      <c r="T12" s="571"/>
      <c r="U12" s="571"/>
      <c r="V12" s="571"/>
      <c r="W12" s="571"/>
      <c r="X12" s="571"/>
    </row>
    <row r="13" spans="1:24" ht="29">
      <c r="A13" s="571"/>
      <c r="B13" s="320">
        <v>2</v>
      </c>
      <c r="C13" s="320" t="s">
        <v>11</v>
      </c>
      <c r="D13" s="320" t="s">
        <v>434</v>
      </c>
      <c r="E13" s="320" t="s">
        <v>456</v>
      </c>
      <c r="F13" s="320" t="s">
        <v>12</v>
      </c>
      <c r="G13" s="571"/>
      <c r="H13" s="571"/>
      <c r="I13" s="571"/>
      <c r="J13" s="571"/>
      <c r="K13" s="571"/>
      <c r="L13" s="571"/>
      <c r="M13" s="571"/>
      <c r="N13" s="571"/>
      <c r="O13" s="571"/>
      <c r="P13" s="571"/>
      <c r="Q13" s="571"/>
      <c r="R13" s="571"/>
      <c r="S13" s="571"/>
      <c r="T13" s="571"/>
      <c r="U13" s="571"/>
      <c r="V13" s="571"/>
      <c r="W13" s="571"/>
      <c r="X13" s="571"/>
    </row>
    <row r="14" spans="1:24">
      <c r="A14" s="571"/>
      <c r="B14" s="320">
        <v>3</v>
      </c>
      <c r="C14" s="320" t="s">
        <v>13</v>
      </c>
      <c r="D14" s="320" t="s">
        <v>435</v>
      </c>
      <c r="E14" s="320" t="s">
        <v>457</v>
      </c>
      <c r="F14" s="320" t="s">
        <v>14</v>
      </c>
      <c r="G14" s="571"/>
      <c r="H14" s="571"/>
      <c r="I14" s="571"/>
      <c r="J14" s="571"/>
      <c r="K14" s="571"/>
      <c r="L14" s="571"/>
      <c r="M14" s="571"/>
      <c r="N14" s="571"/>
      <c r="O14" s="571"/>
      <c r="P14" s="571"/>
      <c r="Q14" s="571"/>
      <c r="R14" s="571"/>
      <c r="S14" s="571"/>
      <c r="T14" s="571"/>
      <c r="U14" s="571"/>
      <c r="V14" s="571"/>
      <c r="W14" s="571"/>
      <c r="X14" s="571"/>
    </row>
    <row r="15" spans="1:24" ht="29">
      <c r="A15" s="571"/>
      <c r="B15" s="320">
        <v>4</v>
      </c>
      <c r="C15" s="320" t="s">
        <v>460</v>
      </c>
      <c r="D15" s="320" t="s">
        <v>462</v>
      </c>
      <c r="E15" s="320" t="s">
        <v>464</v>
      </c>
      <c r="F15" s="320" t="s">
        <v>376</v>
      </c>
      <c r="G15" s="571"/>
      <c r="H15" s="571"/>
      <c r="I15" s="571"/>
      <c r="J15" s="571"/>
      <c r="K15" s="571"/>
      <c r="L15" s="571"/>
      <c r="M15" s="571"/>
      <c r="N15" s="571"/>
      <c r="O15" s="571"/>
      <c r="P15" s="571"/>
      <c r="Q15" s="571"/>
      <c r="R15" s="571"/>
      <c r="S15" s="571"/>
      <c r="T15" s="571"/>
      <c r="U15" s="571"/>
      <c r="V15" s="571"/>
      <c r="W15" s="571"/>
      <c r="X15" s="571"/>
    </row>
    <row r="16" spans="1:24" ht="29">
      <c r="A16" s="571"/>
      <c r="B16" s="320">
        <v>5</v>
      </c>
      <c r="C16" s="320" t="s">
        <v>461</v>
      </c>
      <c r="D16" s="320" t="s">
        <v>463</v>
      </c>
      <c r="E16" s="320" t="s">
        <v>465</v>
      </c>
      <c r="F16" s="320" t="s">
        <v>376</v>
      </c>
      <c r="G16" s="571"/>
      <c r="H16" s="571"/>
      <c r="I16" s="571"/>
      <c r="J16" s="571"/>
      <c r="K16" s="571"/>
      <c r="L16" s="571"/>
      <c r="M16" s="571"/>
      <c r="N16" s="571"/>
      <c r="O16" s="571"/>
      <c r="P16" s="571"/>
      <c r="Q16" s="571"/>
      <c r="R16" s="571"/>
      <c r="S16" s="571"/>
      <c r="T16" s="571"/>
      <c r="U16" s="571"/>
      <c r="V16" s="571"/>
      <c r="W16" s="571"/>
      <c r="X16" s="571"/>
    </row>
    <row r="17" spans="1:24" ht="43.5">
      <c r="A17" s="571"/>
      <c r="B17" s="320">
        <v>6</v>
      </c>
      <c r="C17" s="320" t="s">
        <v>15</v>
      </c>
      <c r="D17" s="320" t="s">
        <v>436</v>
      </c>
      <c r="E17" s="320" t="s">
        <v>458</v>
      </c>
      <c r="F17" s="320" t="s">
        <v>14</v>
      </c>
      <c r="G17" s="571"/>
      <c r="H17" s="571"/>
      <c r="I17" s="571"/>
      <c r="J17" s="571"/>
      <c r="K17" s="571"/>
      <c r="L17" s="571"/>
      <c r="M17" s="571"/>
      <c r="N17" s="571"/>
      <c r="O17" s="571"/>
      <c r="P17" s="571"/>
      <c r="Q17" s="571"/>
      <c r="R17" s="571"/>
      <c r="S17" s="571"/>
      <c r="T17" s="571"/>
      <c r="U17" s="571"/>
      <c r="V17" s="571"/>
      <c r="W17" s="571"/>
      <c r="X17" s="571"/>
    </row>
    <row r="18" spans="1:24" ht="29">
      <c r="A18" s="571"/>
      <c r="B18" s="320">
        <v>7</v>
      </c>
      <c r="C18" s="320" t="s">
        <v>16</v>
      </c>
      <c r="D18" s="320" t="s">
        <v>437</v>
      </c>
      <c r="E18" s="320" t="s">
        <v>459</v>
      </c>
      <c r="F18" s="320" t="s">
        <v>14</v>
      </c>
      <c r="G18" s="571"/>
      <c r="H18" s="571"/>
      <c r="I18" s="571"/>
      <c r="J18" s="571"/>
      <c r="K18" s="571"/>
      <c r="L18" s="571"/>
      <c r="M18" s="571"/>
      <c r="N18" s="571"/>
      <c r="O18" s="571"/>
      <c r="P18" s="571"/>
      <c r="Q18" s="571"/>
      <c r="R18" s="571"/>
      <c r="S18" s="571"/>
      <c r="T18" s="571"/>
      <c r="U18" s="571"/>
      <c r="V18" s="571"/>
      <c r="W18" s="571"/>
      <c r="X18" s="571"/>
    </row>
    <row r="19" spans="1:24" ht="29">
      <c r="A19" s="571"/>
      <c r="B19" s="320">
        <v>8</v>
      </c>
      <c r="C19" s="320" t="s">
        <v>17</v>
      </c>
      <c r="D19" s="320" t="s">
        <v>438</v>
      </c>
      <c r="E19" s="320" t="s">
        <v>53</v>
      </c>
      <c r="F19" s="320" t="s">
        <v>14</v>
      </c>
      <c r="G19" s="571"/>
      <c r="H19" s="571"/>
      <c r="I19" s="571"/>
      <c r="J19" s="571"/>
      <c r="K19" s="571"/>
      <c r="L19" s="571"/>
      <c r="M19" s="571"/>
      <c r="N19" s="571"/>
      <c r="O19" s="571"/>
      <c r="P19" s="571"/>
      <c r="Q19" s="571"/>
      <c r="R19" s="571"/>
      <c r="S19" s="571"/>
      <c r="T19" s="571"/>
      <c r="U19" s="571"/>
      <c r="V19" s="571"/>
      <c r="W19" s="571"/>
      <c r="X19" s="571"/>
    </row>
    <row r="20" spans="1:24">
      <c r="A20" s="571"/>
      <c r="B20" s="571"/>
      <c r="C20" s="571"/>
      <c r="D20" s="571"/>
      <c r="E20" s="571"/>
      <c r="F20" s="571"/>
      <c r="G20" s="571"/>
      <c r="H20" s="571"/>
      <c r="I20" s="571"/>
      <c r="J20" s="571"/>
      <c r="K20" s="571"/>
      <c r="L20" s="571"/>
      <c r="M20" s="571"/>
      <c r="N20" s="571"/>
      <c r="O20" s="571"/>
      <c r="P20" s="571"/>
      <c r="Q20" s="571"/>
      <c r="R20" s="571"/>
      <c r="S20" s="571"/>
      <c r="T20" s="571"/>
      <c r="U20" s="571"/>
      <c r="V20" s="571"/>
      <c r="W20" s="571"/>
      <c r="X20" s="571"/>
    </row>
    <row r="21" spans="1:24" ht="17">
      <c r="A21" s="571"/>
      <c r="B21" s="532" t="s">
        <v>498</v>
      </c>
      <c r="G21" s="571"/>
      <c r="H21" s="571"/>
      <c r="I21" s="571"/>
      <c r="J21" s="571"/>
      <c r="K21" s="571"/>
      <c r="L21" s="571"/>
      <c r="M21" s="571"/>
      <c r="N21" s="571"/>
      <c r="O21" s="571"/>
      <c r="P21" s="571"/>
      <c r="Q21" s="571"/>
      <c r="R21" s="571"/>
      <c r="S21" s="571"/>
      <c r="T21" s="571"/>
      <c r="U21" s="571"/>
      <c r="V21" s="571"/>
      <c r="W21" s="571"/>
      <c r="X21" s="571"/>
    </row>
    <row r="22" spans="1:24" ht="29">
      <c r="A22" s="571"/>
      <c r="B22" s="303" t="s">
        <v>4</v>
      </c>
      <c r="C22" s="303" t="s">
        <v>5</v>
      </c>
      <c r="D22" s="303" t="s">
        <v>6</v>
      </c>
      <c r="E22" s="303" t="s">
        <v>7</v>
      </c>
      <c r="F22" s="303" t="s">
        <v>8</v>
      </c>
      <c r="G22" s="571"/>
      <c r="H22" s="571"/>
      <c r="I22" s="571"/>
      <c r="J22" s="571"/>
      <c r="K22" s="571"/>
      <c r="L22" s="571"/>
      <c r="M22" s="571"/>
      <c r="N22" s="571"/>
      <c r="O22" s="571"/>
      <c r="P22" s="571"/>
      <c r="Q22" s="571"/>
      <c r="R22" s="571"/>
      <c r="S22" s="571"/>
      <c r="T22" s="571"/>
      <c r="U22" s="571"/>
      <c r="V22" s="571"/>
      <c r="W22" s="571"/>
      <c r="X22" s="571"/>
    </row>
    <row r="23" spans="1:24" ht="29">
      <c r="A23" s="571"/>
      <c r="B23" s="533">
        <v>1</v>
      </c>
      <c r="C23" s="534" t="s">
        <v>499</v>
      </c>
      <c r="D23" s="320" t="s">
        <v>501</v>
      </c>
      <c r="E23" s="10" t="s">
        <v>506</v>
      </c>
      <c r="F23" s="534" t="s">
        <v>4</v>
      </c>
      <c r="G23" s="571"/>
      <c r="H23" s="571"/>
      <c r="I23" s="571"/>
      <c r="J23" s="571"/>
      <c r="K23" s="571"/>
      <c r="L23" s="571"/>
      <c r="M23" s="571"/>
      <c r="N23" s="571"/>
      <c r="O23" s="571"/>
      <c r="P23" s="571"/>
      <c r="Q23" s="571"/>
      <c r="R23" s="571"/>
      <c r="S23" s="571"/>
      <c r="T23" s="571"/>
      <c r="U23" s="571"/>
      <c r="V23" s="571"/>
      <c r="W23" s="571"/>
      <c r="X23" s="571"/>
    </row>
    <row r="24" spans="1:24">
      <c r="A24" s="571"/>
      <c r="B24" s="320">
        <v>2</v>
      </c>
      <c r="C24" s="534" t="s">
        <v>66</v>
      </c>
      <c r="D24" s="320" t="s">
        <v>502</v>
      </c>
      <c r="E24" s="320" t="s">
        <v>516</v>
      </c>
      <c r="F24" s="320" t="s">
        <v>19</v>
      </c>
      <c r="G24" s="571"/>
      <c r="H24" s="571"/>
      <c r="I24" s="571"/>
      <c r="J24" s="571"/>
      <c r="K24" s="571"/>
      <c r="L24" s="571"/>
      <c r="M24" s="571"/>
      <c r="N24" s="571"/>
      <c r="O24" s="571"/>
      <c r="P24" s="571"/>
      <c r="Q24" s="571"/>
      <c r="R24" s="571"/>
      <c r="S24" s="571"/>
      <c r="T24" s="571"/>
      <c r="U24" s="571"/>
      <c r="V24" s="571"/>
      <c r="W24" s="571"/>
      <c r="X24" s="571"/>
    </row>
    <row r="25" spans="1:24" ht="29">
      <c r="A25" s="571"/>
      <c r="B25" s="533">
        <v>3</v>
      </c>
      <c r="C25" s="534" t="s">
        <v>68</v>
      </c>
      <c r="D25" s="320" t="s">
        <v>503</v>
      </c>
      <c r="E25" s="534" t="s">
        <v>517</v>
      </c>
      <c r="F25" s="534" t="s">
        <v>4</v>
      </c>
      <c r="G25" s="571"/>
      <c r="H25" s="571"/>
      <c r="I25" s="571"/>
      <c r="J25" s="571"/>
      <c r="K25" s="571"/>
      <c r="L25" s="571"/>
      <c r="M25" s="571"/>
      <c r="N25" s="571"/>
      <c r="O25" s="571"/>
      <c r="P25" s="571"/>
      <c r="Q25" s="571"/>
      <c r="R25" s="571"/>
      <c r="S25" s="571"/>
      <c r="T25" s="571"/>
      <c r="U25" s="571"/>
      <c r="V25" s="571"/>
      <c r="W25" s="571"/>
      <c r="X25" s="571"/>
    </row>
    <row r="26" spans="1:24" ht="29">
      <c r="A26" s="571"/>
      <c r="B26" s="533">
        <v>4</v>
      </c>
      <c r="C26" s="534" t="s">
        <v>323</v>
      </c>
      <c r="D26" s="320" t="s">
        <v>504</v>
      </c>
      <c r="E26" s="534" t="s">
        <v>518</v>
      </c>
      <c r="F26" s="534" t="s">
        <v>4</v>
      </c>
      <c r="G26" s="571"/>
      <c r="H26" s="571"/>
      <c r="I26" s="571"/>
      <c r="J26" s="571"/>
      <c r="K26" s="571"/>
      <c r="L26" s="571"/>
      <c r="M26" s="571"/>
      <c r="N26" s="571"/>
      <c r="O26" s="571"/>
      <c r="P26" s="571"/>
      <c r="Q26" s="571"/>
      <c r="R26" s="571"/>
      <c r="S26" s="571"/>
      <c r="T26" s="571"/>
      <c r="U26" s="571"/>
      <c r="V26" s="571"/>
      <c r="W26" s="571"/>
      <c r="X26" s="571"/>
    </row>
    <row r="27" spans="1:24" ht="29">
      <c r="A27" s="571"/>
      <c r="B27" s="320">
        <v>5</v>
      </c>
      <c r="C27" s="534" t="s">
        <v>500</v>
      </c>
      <c r="D27" s="320" t="s">
        <v>505</v>
      </c>
      <c r="E27" s="534" t="s">
        <v>519</v>
      </c>
      <c r="F27" s="534" t="s">
        <v>4</v>
      </c>
      <c r="G27" s="571"/>
      <c r="H27" s="571"/>
      <c r="I27" s="571"/>
      <c r="J27" s="571"/>
      <c r="K27" s="571"/>
      <c r="L27" s="571"/>
      <c r="M27" s="571"/>
      <c r="N27" s="571"/>
      <c r="O27" s="571"/>
      <c r="P27" s="571"/>
      <c r="Q27" s="571"/>
      <c r="R27" s="571"/>
      <c r="S27" s="571"/>
      <c r="T27" s="571"/>
      <c r="U27" s="571"/>
      <c r="V27" s="571"/>
      <c r="W27" s="571"/>
      <c r="X27" s="571"/>
    </row>
    <row r="28" spans="1:24">
      <c r="A28" s="571"/>
      <c r="B28" s="533"/>
      <c r="C28" s="534"/>
      <c r="D28" s="410"/>
      <c r="E28" s="534"/>
      <c r="F28" s="534"/>
      <c r="G28" s="571"/>
      <c r="H28" s="571"/>
      <c r="I28" s="571"/>
      <c r="J28" s="571"/>
      <c r="K28" s="571"/>
      <c r="L28" s="571"/>
      <c r="M28" s="571"/>
      <c r="N28" s="571"/>
      <c r="O28" s="571"/>
      <c r="P28" s="571"/>
      <c r="Q28" s="571"/>
      <c r="R28" s="571"/>
      <c r="S28" s="571"/>
      <c r="T28" s="571"/>
      <c r="U28" s="571"/>
      <c r="V28" s="571"/>
      <c r="W28" s="571"/>
      <c r="X28" s="571"/>
    </row>
    <row r="29" spans="1:24" ht="17">
      <c r="A29" s="571"/>
      <c r="B29" s="532" t="s">
        <v>466</v>
      </c>
      <c r="G29" s="571"/>
      <c r="H29" s="571"/>
      <c r="I29" s="571"/>
      <c r="J29" s="571"/>
      <c r="K29" s="571"/>
      <c r="L29" s="571"/>
      <c r="M29" s="571"/>
      <c r="N29" s="571"/>
      <c r="O29" s="571"/>
      <c r="P29" s="571"/>
      <c r="Q29" s="571"/>
      <c r="R29" s="571"/>
      <c r="S29" s="571"/>
      <c r="T29" s="571"/>
      <c r="U29" s="571"/>
      <c r="V29" s="571"/>
      <c r="W29" s="571"/>
      <c r="X29" s="571"/>
    </row>
    <row r="30" spans="1:24" ht="29">
      <c r="A30" s="571"/>
      <c r="B30" s="303" t="s">
        <v>4</v>
      </c>
      <c r="C30" s="303" t="s">
        <v>5</v>
      </c>
      <c r="D30" s="303" t="s">
        <v>6</v>
      </c>
      <c r="E30" s="303" t="s">
        <v>7</v>
      </c>
      <c r="F30" s="303" t="s">
        <v>8</v>
      </c>
      <c r="G30" s="571"/>
      <c r="H30" s="571"/>
      <c r="I30" s="571"/>
      <c r="J30" s="571"/>
      <c r="K30" s="571"/>
      <c r="L30" s="571"/>
      <c r="M30" s="571"/>
      <c r="N30" s="571"/>
      <c r="O30" s="571"/>
      <c r="P30" s="571"/>
      <c r="Q30" s="571"/>
      <c r="R30" s="571"/>
      <c r="S30" s="571"/>
      <c r="T30" s="571"/>
      <c r="U30" s="571"/>
      <c r="V30" s="571"/>
      <c r="W30" s="571"/>
      <c r="X30" s="571"/>
    </row>
    <row r="31" spans="1:24" ht="31.5" customHeight="1">
      <c r="A31" s="571"/>
      <c r="B31" s="533">
        <v>1</v>
      </c>
      <c r="C31" s="534" t="s">
        <v>18</v>
      </c>
      <c r="D31" s="320" t="s">
        <v>439</v>
      </c>
      <c r="E31" s="10" t="s">
        <v>468</v>
      </c>
      <c r="F31" s="534" t="s">
        <v>19</v>
      </c>
      <c r="G31" s="571"/>
      <c r="H31" s="571"/>
      <c r="I31" s="571"/>
      <c r="J31" s="571"/>
      <c r="K31" s="571"/>
      <c r="L31" s="571"/>
      <c r="M31" s="571"/>
      <c r="N31" s="571"/>
      <c r="O31" s="571"/>
      <c r="P31" s="571"/>
      <c r="Q31" s="571"/>
      <c r="R31" s="571"/>
      <c r="S31" s="571"/>
      <c r="T31" s="571"/>
      <c r="U31" s="571"/>
      <c r="V31" s="571"/>
      <c r="W31" s="571"/>
      <c r="X31" s="571"/>
    </row>
    <row r="32" spans="1:24">
      <c r="A32" s="571"/>
      <c r="B32" s="573">
        <v>2</v>
      </c>
      <c r="C32" s="575" t="s">
        <v>20</v>
      </c>
      <c r="D32" s="320" t="s">
        <v>440</v>
      </c>
      <c r="E32" s="573" t="s">
        <v>469</v>
      </c>
      <c r="F32" s="573" t="s">
        <v>4</v>
      </c>
      <c r="G32" s="571"/>
      <c r="H32" s="571"/>
      <c r="I32" s="571"/>
      <c r="J32" s="571"/>
      <c r="K32" s="571"/>
      <c r="L32" s="571"/>
      <c r="M32" s="571"/>
      <c r="N32" s="571"/>
      <c r="O32" s="571"/>
      <c r="P32" s="571"/>
      <c r="Q32" s="571"/>
      <c r="R32" s="571"/>
      <c r="S32" s="571"/>
      <c r="T32" s="571"/>
      <c r="U32" s="571"/>
      <c r="V32" s="571"/>
      <c r="W32" s="571"/>
      <c r="X32" s="571"/>
    </row>
    <row r="33" spans="1:24" ht="26">
      <c r="A33" s="571"/>
      <c r="B33" s="573"/>
      <c r="C33" s="575"/>
      <c r="D33" s="535" t="s">
        <v>441</v>
      </c>
      <c r="E33" s="573"/>
      <c r="F33" s="573"/>
      <c r="G33" s="571"/>
      <c r="H33" s="571"/>
      <c r="I33" s="571"/>
      <c r="J33" s="571"/>
      <c r="K33" s="571"/>
      <c r="L33" s="571"/>
      <c r="M33" s="571"/>
      <c r="N33" s="571"/>
      <c r="O33" s="571"/>
      <c r="P33" s="571"/>
      <c r="Q33" s="571"/>
      <c r="R33" s="571"/>
      <c r="S33" s="571"/>
      <c r="T33" s="571"/>
      <c r="U33" s="571"/>
      <c r="V33" s="571"/>
      <c r="W33" s="571"/>
      <c r="X33" s="571"/>
    </row>
    <row r="34" spans="1:24" ht="26">
      <c r="A34" s="571"/>
      <c r="B34" s="573"/>
      <c r="C34" s="575"/>
      <c r="D34" s="535" t="s">
        <v>442</v>
      </c>
      <c r="E34" s="573"/>
      <c r="F34" s="573"/>
      <c r="G34" s="571"/>
      <c r="H34" s="571"/>
      <c r="I34" s="571"/>
      <c r="J34" s="571"/>
      <c r="K34" s="571"/>
      <c r="L34" s="571"/>
      <c r="M34" s="571"/>
      <c r="N34" s="571"/>
      <c r="O34" s="571"/>
      <c r="P34" s="571"/>
      <c r="Q34" s="571"/>
      <c r="R34" s="571"/>
      <c r="S34" s="571"/>
      <c r="T34" s="571"/>
      <c r="U34" s="571"/>
      <c r="V34" s="571"/>
      <c r="W34" s="571"/>
      <c r="X34" s="571"/>
    </row>
    <row r="35" spans="1:24" ht="39">
      <c r="A35" s="571"/>
      <c r="B35" s="573"/>
      <c r="C35" s="575"/>
      <c r="D35" s="535" t="s">
        <v>443</v>
      </c>
      <c r="E35" s="573"/>
      <c r="F35" s="573"/>
      <c r="G35" s="571"/>
      <c r="H35" s="571"/>
      <c r="I35" s="571"/>
      <c r="J35" s="571"/>
      <c r="K35" s="571"/>
      <c r="L35" s="571"/>
      <c r="M35" s="571"/>
      <c r="N35" s="571"/>
      <c r="O35" s="571"/>
      <c r="P35" s="571"/>
      <c r="Q35" s="571"/>
      <c r="R35" s="571"/>
      <c r="S35" s="571"/>
      <c r="T35" s="571"/>
      <c r="U35" s="571"/>
      <c r="V35" s="571"/>
      <c r="W35" s="571"/>
      <c r="X35" s="571"/>
    </row>
    <row r="36" spans="1:24" ht="29.65" customHeight="1">
      <c r="A36" s="571"/>
      <c r="B36" s="533">
        <v>3</v>
      </c>
      <c r="C36" s="534" t="s">
        <v>21</v>
      </c>
      <c r="D36" s="320" t="s">
        <v>444</v>
      </c>
      <c r="E36" s="534" t="s">
        <v>470</v>
      </c>
      <c r="F36" s="534" t="s">
        <v>22</v>
      </c>
      <c r="G36" s="571"/>
      <c r="H36" s="571"/>
      <c r="I36" s="571"/>
      <c r="J36" s="571"/>
      <c r="K36" s="571"/>
      <c r="L36" s="571"/>
      <c r="M36" s="571"/>
      <c r="N36" s="571"/>
      <c r="O36" s="571"/>
      <c r="P36" s="571"/>
      <c r="Q36" s="571"/>
      <c r="R36" s="571"/>
      <c r="S36" s="571"/>
      <c r="T36" s="571"/>
      <c r="U36" s="571"/>
      <c r="V36" s="571"/>
      <c r="W36" s="571"/>
      <c r="X36" s="571"/>
    </row>
    <row r="37" spans="1:24" ht="29">
      <c r="A37" s="571"/>
      <c r="B37" s="533">
        <v>4</v>
      </c>
      <c r="C37" s="534" t="s">
        <v>23</v>
      </c>
      <c r="D37" s="320" t="s">
        <v>445</v>
      </c>
      <c r="E37" s="534" t="s">
        <v>471</v>
      </c>
      <c r="F37" s="534" t="s">
        <v>4</v>
      </c>
      <c r="G37" s="571"/>
      <c r="H37" s="571"/>
      <c r="I37" s="571"/>
      <c r="J37" s="571"/>
      <c r="K37" s="571"/>
      <c r="L37" s="571"/>
      <c r="M37" s="571"/>
      <c r="N37" s="571"/>
      <c r="O37" s="571"/>
      <c r="P37" s="571"/>
      <c r="Q37" s="571"/>
      <c r="R37" s="571"/>
      <c r="S37" s="571"/>
      <c r="T37" s="571"/>
      <c r="U37" s="571"/>
      <c r="V37" s="571"/>
      <c r="W37" s="571"/>
      <c r="X37" s="571"/>
    </row>
    <row r="38" spans="1:24" ht="29">
      <c r="A38" s="571"/>
      <c r="B38" s="574">
        <v>5</v>
      </c>
      <c r="C38" s="575" t="s">
        <v>24</v>
      </c>
      <c r="D38" s="320" t="s">
        <v>446</v>
      </c>
      <c r="E38" s="575" t="s">
        <v>472</v>
      </c>
      <c r="F38" s="575" t="s">
        <v>14</v>
      </c>
      <c r="G38" s="571"/>
      <c r="H38" s="571"/>
      <c r="I38" s="571"/>
      <c r="J38" s="571"/>
      <c r="K38" s="571"/>
      <c r="L38" s="571"/>
      <c r="M38" s="571"/>
      <c r="N38" s="571"/>
      <c r="O38" s="571"/>
      <c r="P38" s="571"/>
      <c r="Q38" s="571"/>
      <c r="R38" s="571"/>
      <c r="S38" s="571"/>
      <c r="T38" s="571"/>
      <c r="U38" s="571"/>
      <c r="V38" s="571"/>
      <c r="W38" s="571"/>
      <c r="X38" s="571"/>
    </row>
    <row r="39" spans="1:24" ht="29">
      <c r="A39" s="571"/>
      <c r="B39" s="574"/>
      <c r="C39" s="575"/>
      <c r="D39" s="410" t="s">
        <v>25</v>
      </c>
      <c r="E39" s="575"/>
      <c r="F39" s="575"/>
      <c r="G39" s="571"/>
      <c r="H39" s="571"/>
      <c r="I39" s="571"/>
      <c r="J39" s="571"/>
      <c r="K39" s="571"/>
      <c r="L39" s="571"/>
      <c r="M39" s="571"/>
      <c r="N39" s="571"/>
      <c r="O39" s="571"/>
      <c r="P39" s="571"/>
      <c r="Q39" s="571"/>
      <c r="R39" s="571"/>
      <c r="S39" s="571"/>
      <c r="T39" s="571"/>
      <c r="U39" s="571"/>
      <c r="V39" s="571"/>
      <c r="W39" s="571"/>
      <c r="X39" s="571"/>
    </row>
    <row r="40" spans="1:24">
      <c r="A40" s="571"/>
      <c r="B40" s="533"/>
      <c r="C40" s="534"/>
      <c r="D40" s="410"/>
      <c r="E40" s="534"/>
      <c r="F40" s="534"/>
      <c r="G40" s="571"/>
      <c r="H40" s="571"/>
      <c r="I40" s="571"/>
      <c r="J40" s="571"/>
      <c r="K40" s="571"/>
      <c r="L40" s="571"/>
      <c r="M40" s="571"/>
      <c r="N40" s="571"/>
      <c r="O40" s="571"/>
      <c r="P40" s="571"/>
      <c r="Q40" s="571"/>
      <c r="R40" s="571"/>
      <c r="S40" s="571"/>
      <c r="T40" s="571"/>
      <c r="U40" s="571"/>
      <c r="V40" s="571"/>
      <c r="W40" s="571"/>
      <c r="X40" s="571"/>
    </row>
    <row r="41" spans="1:24" ht="17">
      <c r="A41" s="571"/>
      <c r="B41" s="570" t="s">
        <v>26</v>
      </c>
      <c r="C41" s="570"/>
      <c r="D41" s="570"/>
      <c r="E41" s="570"/>
      <c r="F41" s="570"/>
      <c r="G41" s="571"/>
      <c r="H41" s="571"/>
      <c r="I41" s="571"/>
      <c r="J41" s="571"/>
      <c r="K41" s="571"/>
      <c r="L41" s="571"/>
      <c r="M41" s="571"/>
      <c r="N41" s="571"/>
      <c r="O41" s="571"/>
      <c r="P41" s="571"/>
      <c r="Q41" s="571"/>
      <c r="R41" s="571"/>
      <c r="S41" s="571"/>
      <c r="T41" s="571"/>
      <c r="U41" s="571"/>
      <c r="V41" s="571"/>
      <c r="W41" s="571"/>
      <c r="X41" s="571"/>
    </row>
    <row r="42" spans="1:24" ht="29">
      <c r="A42" s="571"/>
      <c r="B42" s="303" t="s">
        <v>4</v>
      </c>
      <c r="C42" s="303" t="s">
        <v>5</v>
      </c>
      <c r="D42" s="303" t="s">
        <v>6</v>
      </c>
      <c r="E42" s="303" t="s">
        <v>7</v>
      </c>
      <c r="F42" s="303" t="s">
        <v>8</v>
      </c>
      <c r="G42" s="571"/>
      <c r="H42" s="571"/>
      <c r="I42" s="571"/>
      <c r="J42" s="571"/>
      <c r="K42" s="571"/>
      <c r="L42" s="571"/>
      <c r="M42" s="571"/>
      <c r="N42" s="571"/>
      <c r="O42" s="571"/>
      <c r="P42" s="571"/>
      <c r="Q42" s="571"/>
      <c r="R42" s="571"/>
      <c r="S42" s="571"/>
      <c r="T42" s="571"/>
      <c r="U42" s="571"/>
      <c r="V42" s="571"/>
      <c r="W42" s="571"/>
      <c r="X42" s="571"/>
    </row>
    <row r="43" spans="1:24" ht="43.5">
      <c r="A43" s="571"/>
      <c r="B43" s="320">
        <v>1</v>
      </c>
      <c r="C43" s="320" t="s">
        <v>27</v>
      </c>
      <c r="D43" s="320" t="s">
        <v>447</v>
      </c>
      <c r="E43" s="320" t="s">
        <v>473</v>
      </c>
      <c r="F43" s="320" t="s">
        <v>376</v>
      </c>
      <c r="G43" s="571"/>
      <c r="H43" s="571"/>
      <c r="I43" s="571"/>
      <c r="J43" s="571"/>
      <c r="K43" s="571"/>
      <c r="L43" s="571"/>
      <c r="M43" s="571"/>
      <c r="N43" s="571"/>
      <c r="O43" s="571"/>
      <c r="P43" s="571"/>
      <c r="Q43" s="571"/>
      <c r="R43" s="571"/>
      <c r="S43" s="571"/>
      <c r="T43" s="571"/>
      <c r="U43" s="571"/>
      <c r="V43" s="571"/>
      <c r="W43" s="571"/>
      <c r="X43" s="571"/>
    </row>
    <row r="44" spans="1:24" ht="43.5">
      <c r="A44" s="571"/>
      <c r="B44" s="303">
        <v>2</v>
      </c>
      <c r="C44" s="534" t="s">
        <v>28</v>
      </c>
      <c r="D44" s="320" t="s">
        <v>448</v>
      </c>
      <c r="E44" s="303" t="s">
        <v>474</v>
      </c>
      <c r="F44" s="303" t="s">
        <v>376</v>
      </c>
      <c r="G44" s="571"/>
      <c r="H44" s="571"/>
      <c r="I44" s="571"/>
      <c r="J44" s="571"/>
      <c r="K44" s="571"/>
      <c r="L44" s="571"/>
      <c r="M44" s="571"/>
      <c r="N44" s="571"/>
      <c r="O44" s="571"/>
      <c r="P44" s="571"/>
      <c r="Q44" s="571"/>
      <c r="R44" s="571"/>
      <c r="S44" s="571"/>
      <c r="T44" s="571"/>
      <c r="U44" s="571"/>
      <c r="V44" s="571"/>
      <c r="W44" s="571"/>
      <c r="X44" s="571"/>
    </row>
    <row r="45" spans="1:24">
      <c r="B45" s="571"/>
      <c r="C45" s="571"/>
      <c r="D45" s="571"/>
      <c r="E45" s="571"/>
      <c r="F45" s="571"/>
    </row>
    <row r="46" spans="1:24" ht="17">
      <c r="B46" s="570" t="s">
        <v>38</v>
      </c>
      <c r="C46" s="570"/>
      <c r="D46" s="570"/>
      <c r="E46" s="570"/>
      <c r="F46" s="570"/>
    </row>
    <row r="47" spans="1:24" ht="29">
      <c r="B47" s="303" t="s">
        <v>4</v>
      </c>
      <c r="C47" s="303" t="s">
        <v>5</v>
      </c>
      <c r="D47" s="303" t="s">
        <v>6</v>
      </c>
      <c r="E47" s="303" t="s">
        <v>7</v>
      </c>
      <c r="F47" s="303" t="s">
        <v>8</v>
      </c>
    </row>
    <row r="48" spans="1:24">
      <c r="B48" s="574">
        <v>1</v>
      </c>
      <c r="C48" s="575" t="s">
        <v>39</v>
      </c>
      <c r="D48" s="536" t="s">
        <v>40</v>
      </c>
      <c r="E48" s="579" t="s">
        <v>476</v>
      </c>
      <c r="F48" s="575" t="s">
        <v>41</v>
      </c>
    </row>
    <row r="49" spans="2:6" ht="52">
      <c r="B49" s="574"/>
      <c r="C49" s="575"/>
      <c r="D49" s="537" t="s">
        <v>42</v>
      </c>
      <c r="E49" s="579"/>
      <c r="F49" s="575"/>
    </row>
    <row r="50" spans="2:6" ht="52">
      <c r="B50" s="574"/>
      <c r="C50" s="575"/>
      <c r="D50" s="537" t="s">
        <v>43</v>
      </c>
      <c r="E50" s="579"/>
      <c r="F50" s="575"/>
    </row>
    <row r="51" spans="2:6">
      <c r="B51" s="320">
        <v>2</v>
      </c>
      <c r="C51" s="320" t="s">
        <v>44</v>
      </c>
      <c r="D51" s="320" t="s">
        <v>451</v>
      </c>
      <c r="E51" s="320" t="s">
        <v>478</v>
      </c>
      <c r="F51" s="320" t="s">
        <v>45</v>
      </c>
    </row>
    <row r="52" spans="2:6" ht="43.5">
      <c r="B52" s="320">
        <v>3</v>
      </c>
      <c r="C52" s="320" t="s">
        <v>46</v>
      </c>
      <c r="D52" s="320" t="s">
        <v>452</v>
      </c>
      <c r="E52" s="320" t="s">
        <v>477</v>
      </c>
      <c r="F52" s="320" t="s">
        <v>47</v>
      </c>
    </row>
    <row r="53" spans="2:6" ht="53.65" customHeight="1">
      <c r="B53" s="320">
        <v>4</v>
      </c>
      <c r="C53" s="320" t="s">
        <v>48</v>
      </c>
      <c r="D53" s="320" t="s">
        <v>378</v>
      </c>
      <c r="E53" s="320" t="s">
        <v>479</v>
      </c>
      <c r="F53" s="320" t="s">
        <v>376</v>
      </c>
    </row>
    <row r="54" spans="2:6" ht="63.65" customHeight="1">
      <c r="B54" s="320">
        <v>5</v>
      </c>
      <c r="C54" s="320" t="s">
        <v>379</v>
      </c>
      <c r="D54" s="320" t="s">
        <v>380</v>
      </c>
      <c r="E54" s="320" t="s">
        <v>480</v>
      </c>
      <c r="F54" s="320" t="s">
        <v>376</v>
      </c>
    </row>
    <row r="55" spans="2:6">
      <c r="B55" s="320">
        <v>6</v>
      </c>
      <c r="C55" s="320" t="s">
        <v>9</v>
      </c>
      <c r="D55" s="320" t="s">
        <v>453</v>
      </c>
      <c r="E55" s="320" t="s">
        <v>481</v>
      </c>
      <c r="F55" s="320" t="s">
        <v>10</v>
      </c>
    </row>
    <row r="56" spans="2:6">
      <c r="B56" s="574">
        <v>7</v>
      </c>
      <c r="C56" s="575" t="s">
        <v>49</v>
      </c>
      <c r="D56" s="320" t="s">
        <v>454</v>
      </c>
      <c r="E56" s="575" t="s">
        <v>482</v>
      </c>
      <c r="F56" s="575" t="s">
        <v>41</v>
      </c>
    </row>
    <row r="57" spans="2:6">
      <c r="B57" s="574"/>
      <c r="C57" s="575"/>
      <c r="D57" s="410"/>
      <c r="E57" s="575"/>
      <c r="F57" s="575"/>
    </row>
    <row r="58" spans="2:6">
      <c r="B58" s="578"/>
      <c r="C58" s="578"/>
      <c r="D58" s="578"/>
      <c r="E58" s="578"/>
      <c r="F58" s="578"/>
    </row>
    <row r="59" spans="2:6" ht="17">
      <c r="B59" s="570" t="s">
        <v>30</v>
      </c>
      <c r="C59" s="570"/>
      <c r="D59" s="570"/>
      <c r="E59" s="570"/>
      <c r="F59" s="570"/>
    </row>
    <row r="60" spans="2:6" ht="29">
      <c r="B60" s="303" t="s">
        <v>4</v>
      </c>
      <c r="C60" s="303" t="s">
        <v>5</v>
      </c>
      <c r="D60" s="303" t="s">
        <v>6</v>
      </c>
      <c r="E60" s="303" t="s">
        <v>7</v>
      </c>
      <c r="F60" s="303" t="s">
        <v>8</v>
      </c>
    </row>
    <row r="61" spans="2:6" ht="72.5">
      <c r="B61" s="574">
        <v>1</v>
      </c>
      <c r="C61" s="575" t="s">
        <v>31</v>
      </c>
      <c r="D61" s="320" t="s">
        <v>449</v>
      </c>
      <c r="E61" s="575" t="s">
        <v>32</v>
      </c>
      <c r="F61" s="575" t="s">
        <v>33</v>
      </c>
    </row>
    <row r="62" spans="2:6" ht="39">
      <c r="B62" s="574"/>
      <c r="C62" s="575"/>
      <c r="D62" s="537" t="s">
        <v>34</v>
      </c>
      <c r="E62" s="575"/>
      <c r="F62" s="575"/>
    </row>
    <row r="63" spans="2:6">
      <c r="B63" s="574">
        <v>2</v>
      </c>
      <c r="C63" s="575" t="s">
        <v>35</v>
      </c>
      <c r="D63" s="320" t="s">
        <v>450</v>
      </c>
      <c r="E63" s="575" t="s">
        <v>36</v>
      </c>
      <c r="F63" s="575" t="s">
        <v>33</v>
      </c>
    </row>
    <row r="64" spans="2:6" ht="26">
      <c r="B64" s="574"/>
      <c r="C64" s="575"/>
      <c r="D64" s="537" t="s">
        <v>37</v>
      </c>
      <c r="E64" s="575"/>
      <c r="F64" s="575"/>
    </row>
    <row r="65" spans="2:6">
      <c r="B65" s="538"/>
      <c r="C65" s="538"/>
      <c r="D65" s="538"/>
      <c r="E65" s="538"/>
      <c r="F65" s="538"/>
    </row>
    <row r="66" spans="2:6" ht="17">
      <c r="B66" s="570" t="s">
        <v>50</v>
      </c>
      <c r="C66" s="570"/>
      <c r="D66" s="570"/>
      <c r="E66" s="570"/>
      <c r="F66" s="570"/>
    </row>
    <row r="67" spans="2:6" ht="29">
      <c r="B67" s="303" t="s">
        <v>4</v>
      </c>
      <c r="C67" s="303" t="s">
        <v>5</v>
      </c>
      <c r="D67" s="303" t="s">
        <v>6</v>
      </c>
      <c r="E67" s="303" t="s">
        <v>7</v>
      </c>
      <c r="F67" s="303" t="s">
        <v>8</v>
      </c>
    </row>
    <row r="68" spans="2:6" ht="29">
      <c r="B68" s="533">
        <v>1</v>
      </c>
      <c r="C68" s="534" t="s">
        <v>483</v>
      </c>
      <c r="D68" s="534" t="s">
        <v>487</v>
      </c>
      <c r="E68" s="534" t="s">
        <v>492</v>
      </c>
      <c r="F68" s="534" t="s">
        <v>491</v>
      </c>
    </row>
    <row r="69" spans="2:6" ht="29">
      <c r="B69" s="533">
        <v>2</v>
      </c>
      <c r="C69" s="547" t="s">
        <v>484</v>
      </c>
      <c r="D69" s="534" t="s">
        <v>488</v>
      </c>
      <c r="E69" s="534" t="s">
        <v>493</v>
      </c>
      <c r="F69" s="534" t="s">
        <v>258</v>
      </c>
    </row>
    <row r="70" spans="2:6" ht="29">
      <c r="B70" s="533">
        <v>3</v>
      </c>
      <c r="C70" s="534" t="s">
        <v>485</v>
      </c>
      <c r="D70" s="534" t="s">
        <v>489</v>
      </c>
      <c r="E70" s="534" t="s">
        <v>494</v>
      </c>
      <c r="F70" s="534" t="s">
        <v>376</v>
      </c>
    </row>
    <row r="71" spans="2:6" ht="29">
      <c r="B71" s="533">
        <v>4</v>
      </c>
      <c r="C71" s="534" t="s">
        <v>486</v>
      </c>
      <c r="D71" s="534" t="s">
        <v>490</v>
      </c>
      <c r="E71" s="534" t="s">
        <v>495</v>
      </c>
      <c r="F71" s="534" t="s">
        <v>377</v>
      </c>
    </row>
    <row r="72" spans="2:6" ht="56.65" customHeight="1">
      <c r="B72" s="533">
        <v>5</v>
      </c>
      <c r="C72" s="534" t="s">
        <v>51</v>
      </c>
      <c r="D72" s="320" t="s">
        <v>52</v>
      </c>
      <c r="E72" s="320" t="s">
        <v>496</v>
      </c>
      <c r="F72" s="320" t="s">
        <v>14</v>
      </c>
    </row>
    <row r="73" spans="2:6" ht="29">
      <c r="B73" s="320">
        <v>6</v>
      </c>
      <c r="C73" s="320" t="s">
        <v>54</v>
      </c>
      <c r="D73" s="320" t="s">
        <v>55</v>
      </c>
      <c r="E73" s="320" t="s">
        <v>497</v>
      </c>
      <c r="F73" s="320" t="s">
        <v>14</v>
      </c>
    </row>
    <row r="74" spans="2:6" ht="43.5">
      <c r="B74" s="554">
        <v>7</v>
      </c>
      <c r="C74" s="554" t="s">
        <v>507</v>
      </c>
      <c r="D74" s="557" t="s">
        <v>512</v>
      </c>
      <c r="E74" s="557" t="s">
        <v>513</v>
      </c>
      <c r="F74" s="554" t="s">
        <v>407</v>
      </c>
    </row>
    <row r="75" spans="2:6">
      <c r="B75" s="442"/>
      <c r="C75" s="442"/>
      <c r="D75" s="442"/>
      <c r="E75" s="442"/>
      <c r="F75" s="442"/>
    </row>
    <row r="76" spans="2:6">
      <c r="B76" s="442"/>
      <c r="C76" s="442"/>
      <c r="D76" s="442"/>
      <c r="E76" s="442"/>
      <c r="F76" s="442"/>
    </row>
    <row r="77" spans="2:6">
      <c r="B77" s="442"/>
      <c r="C77" s="442"/>
      <c r="D77" s="442"/>
      <c r="E77" s="442"/>
      <c r="F77" s="442"/>
    </row>
    <row r="78" spans="2:6">
      <c r="B78" s="442"/>
      <c r="C78" s="442"/>
      <c r="D78" s="442"/>
      <c r="E78" s="442"/>
      <c r="F78" s="442"/>
    </row>
    <row r="79" spans="2:6">
      <c r="B79" s="442"/>
      <c r="C79" s="442"/>
      <c r="D79" s="442"/>
      <c r="E79" s="442"/>
      <c r="F79" s="442"/>
    </row>
    <row r="80" spans="2:6">
      <c r="B80" s="442"/>
      <c r="C80" s="442"/>
      <c r="D80" s="442"/>
      <c r="E80" s="442"/>
      <c r="F80" s="442"/>
    </row>
    <row r="81" spans="2:6">
      <c r="B81" s="442"/>
      <c r="C81" s="442"/>
      <c r="D81" s="442"/>
      <c r="E81" s="442"/>
      <c r="F81" s="442"/>
    </row>
    <row r="82" spans="2:6">
      <c r="B82" s="442"/>
      <c r="C82" s="442"/>
      <c r="D82" s="442"/>
      <c r="E82" s="442"/>
      <c r="F82" s="442"/>
    </row>
    <row r="83" spans="2:6">
      <c r="B83" s="442"/>
      <c r="C83" s="442"/>
      <c r="D83" s="442"/>
      <c r="E83" s="442"/>
      <c r="F83" s="442"/>
    </row>
    <row r="84" spans="2:6">
      <c r="B84" s="442"/>
      <c r="C84" s="442"/>
      <c r="D84" s="442"/>
      <c r="E84" s="442"/>
      <c r="F84" s="442"/>
    </row>
    <row r="85" spans="2:6">
      <c r="B85" s="442"/>
      <c r="C85" s="442"/>
      <c r="D85" s="442"/>
      <c r="E85" s="442"/>
      <c r="F85" s="442"/>
    </row>
    <row r="86" spans="2:6">
      <c r="B86" s="442"/>
      <c r="C86" s="442"/>
      <c r="D86" s="442"/>
      <c r="E86" s="442"/>
      <c r="F86" s="442"/>
    </row>
    <row r="87" spans="2:6">
      <c r="B87" s="442"/>
      <c r="C87" s="442"/>
      <c r="D87" s="442"/>
      <c r="E87" s="442"/>
      <c r="F87" s="442"/>
    </row>
    <row r="88" spans="2:6">
      <c r="B88" s="442"/>
      <c r="C88" s="442"/>
      <c r="D88" s="442"/>
      <c r="E88" s="442"/>
      <c r="F88" s="442"/>
    </row>
    <row r="89" spans="2:6">
      <c r="B89" s="442"/>
      <c r="C89" s="442"/>
      <c r="D89" s="442"/>
      <c r="E89" s="442"/>
      <c r="F89" s="442"/>
    </row>
    <row r="90" spans="2:6">
      <c r="B90" s="442"/>
      <c r="C90" s="442"/>
      <c r="D90" s="442"/>
      <c r="E90" s="442"/>
      <c r="F90" s="442"/>
    </row>
    <row r="91" spans="2:6">
      <c r="B91" s="442"/>
      <c r="C91" s="442"/>
      <c r="D91" s="442"/>
      <c r="E91" s="442"/>
      <c r="F91" s="442"/>
    </row>
  </sheetData>
  <sheetProtection algorithmName="SHA-512" hashValue="e361D0PEcVpRNoogM49qW28O8ve/WrWPSPJVdmN/YLAS6LV4wYuJJc6wu1lgU1KbB7suTvgEOQEFHlStEW/47g==" saltValue="rl7Q601RnriA4egCPAR+5g==" spinCount="100000" sheet="1" objects="1" scenarios="1"/>
  <mergeCells count="55">
    <mergeCell ref="B59:F59"/>
    <mergeCell ref="B58:F58"/>
    <mergeCell ref="B48:B50"/>
    <mergeCell ref="C48:C50"/>
    <mergeCell ref="E48:E50"/>
    <mergeCell ref="F48:F50"/>
    <mergeCell ref="B63:B64"/>
    <mergeCell ref="C63:C64"/>
    <mergeCell ref="E63:E64"/>
    <mergeCell ref="F63:F64"/>
    <mergeCell ref="B61:B62"/>
    <mergeCell ref="C61:C62"/>
    <mergeCell ref="E61:E62"/>
    <mergeCell ref="F61:F62"/>
    <mergeCell ref="X1:X44"/>
    <mergeCell ref="M1:M44"/>
    <mergeCell ref="N1:N44"/>
    <mergeCell ref="O1:O44"/>
    <mergeCell ref="P1:P44"/>
    <mergeCell ref="Q1:Q44"/>
    <mergeCell ref="R1:R44"/>
    <mergeCell ref="S1:S44"/>
    <mergeCell ref="T1:T44"/>
    <mergeCell ref="U1:U44"/>
    <mergeCell ref="V1:V44"/>
    <mergeCell ref="W1:W44"/>
    <mergeCell ref="B9:F9"/>
    <mergeCell ref="B4:F4"/>
    <mergeCell ref="A5:A44"/>
    <mergeCell ref="B20:F20"/>
    <mergeCell ref="B41:F41"/>
    <mergeCell ref="B10:F10"/>
    <mergeCell ref="B5:F5"/>
    <mergeCell ref="B32:B35"/>
    <mergeCell ref="C32:C35"/>
    <mergeCell ref="B38:B39"/>
    <mergeCell ref="C38:C39"/>
    <mergeCell ref="E38:E39"/>
    <mergeCell ref="F38:F39"/>
    <mergeCell ref="B66:F66"/>
    <mergeCell ref="L1:L44"/>
    <mergeCell ref="B2:F2"/>
    <mergeCell ref="J1:J44"/>
    <mergeCell ref="K1:K44"/>
    <mergeCell ref="B45:F45"/>
    <mergeCell ref="B46:F46"/>
    <mergeCell ref="G1:G44"/>
    <mergeCell ref="H1:H44"/>
    <mergeCell ref="I1:I44"/>
    <mergeCell ref="E32:E35"/>
    <mergeCell ref="F32:F35"/>
    <mergeCell ref="B56:B57"/>
    <mergeCell ref="C56:C57"/>
    <mergeCell ref="E56:E57"/>
    <mergeCell ref="F56:F57"/>
  </mergeCells>
  <phoneticPr fontId="15" type="noConversion"/>
  <pageMargins left="0.7" right="0.7" top="0.78740157499999996" bottom="0.78740157499999996"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rgb="FFCC66FF"/>
  </sheetPr>
  <dimension ref="B1:AT139"/>
  <sheetViews>
    <sheetView showGridLines="0" topLeftCell="A49" zoomScale="60" zoomScaleNormal="60" workbookViewId="0">
      <selection activeCell="D42" sqref="D42"/>
    </sheetView>
  </sheetViews>
  <sheetFormatPr defaultColWidth="11.453125" defaultRowHeight="14.5" zeroHeight="1"/>
  <cols>
    <col min="1" max="1" width="3.1796875" style="8" customWidth="1"/>
    <col min="2" max="2" width="5.7265625" style="8" customWidth="1"/>
    <col min="3" max="3" width="49.26953125" style="8" customWidth="1"/>
    <col min="4" max="4" width="26.7265625" style="8" customWidth="1"/>
    <col min="5" max="5" width="1.453125" style="8" customWidth="1"/>
    <col min="6" max="6" width="25.7265625" style="8" customWidth="1"/>
    <col min="7" max="7" width="0.7265625" style="8" customWidth="1"/>
    <col min="8" max="8" width="25.7265625" style="8" customWidth="1"/>
    <col min="9" max="9" width="1.26953125" style="8" customWidth="1"/>
    <col min="10" max="10" width="25.7265625" style="8" customWidth="1"/>
    <col min="11" max="11" width="0.7265625" style="8" customWidth="1"/>
    <col min="12" max="12" width="25.7265625" style="8" customWidth="1"/>
    <col min="13" max="13" width="0.7265625" style="8" customWidth="1"/>
    <col min="14" max="14" width="9.7265625" style="423" customWidth="1"/>
    <col min="15" max="15" width="18.453125" style="8" bestFit="1" customWidth="1"/>
    <col min="16" max="16" width="1.26953125" style="8" customWidth="1"/>
    <col min="17" max="17" width="25.7265625" style="8" customWidth="1"/>
    <col min="18" max="18" width="1.26953125" style="8" customWidth="1"/>
    <col min="19" max="19" width="25.7265625" style="8" customWidth="1"/>
    <col min="20" max="20" width="1.453125" style="8" customWidth="1"/>
    <col min="21" max="21" width="25.7265625" style="8" customWidth="1"/>
    <col min="22" max="22" width="1.26953125" style="8" customWidth="1"/>
    <col min="23" max="23" width="25.7265625" style="8" customWidth="1"/>
    <col min="24" max="24" width="1.26953125" style="8" customWidth="1"/>
    <col min="25" max="25" width="25.7265625" style="8" customWidth="1"/>
    <col min="26" max="26" width="1.26953125" style="8" customWidth="1"/>
    <col min="27" max="27" width="25.7265625" style="8" customWidth="1"/>
    <col min="28" max="28" width="2.7265625" style="8" customWidth="1"/>
    <col min="29" max="29" width="25.7265625" style="8" customWidth="1"/>
    <col min="30" max="30" width="1.26953125" style="8" customWidth="1"/>
    <col min="31" max="31" width="25.7265625" style="8" customWidth="1"/>
    <col min="32" max="32" width="1.26953125" style="8" customWidth="1"/>
    <col min="33" max="33" width="25.7265625" style="8" customWidth="1"/>
    <col min="34" max="34" width="1.7265625" style="8" customWidth="1"/>
    <col min="35" max="35" width="25.7265625" style="8" customWidth="1"/>
    <col min="36" max="36" width="1.54296875" style="8" customWidth="1"/>
    <col min="37" max="37" width="25.7265625" style="8" customWidth="1"/>
    <col min="38" max="38" width="1.453125" style="8" customWidth="1"/>
    <col min="39" max="39" width="25.7265625" style="8" customWidth="1"/>
    <col min="40" max="40" width="1.453125" style="8" customWidth="1"/>
    <col min="41" max="41" width="25.7265625" style="8" customWidth="1"/>
    <col min="42" max="42" width="1.453125" style="8" customWidth="1"/>
    <col min="43" max="43" width="25.7265625" style="8" customWidth="1"/>
    <col min="44" max="44" width="1.26953125" style="8" customWidth="1"/>
    <col min="45" max="45" width="25.7265625" style="8" customWidth="1"/>
    <col min="46" max="46" width="4.54296875" style="8" customWidth="1"/>
    <col min="47" max="16384" width="11.453125" style="8"/>
  </cols>
  <sheetData>
    <row r="1" spans="2:46" s="137" customFormat="1" ht="109.9" customHeight="1">
      <c r="D1" s="391" t="s">
        <v>340</v>
      </c>
      <c r="N1" s="422"/>
    </row>
    <row r="2" spans="2:46" ht="30" customHeight="1">
      <c r="B2" s="572" t="s">
        <v>364</v>
      </c>
      <c r="C2" s="572"/>
      <c r="D2" s="396"/>
      <c r="E2" s="397"/>
      <c r="F2" s="397"/>
      <c r="G2" s="397"/>
      <c r="H2" s="397"/>
      <c r="I2" s="397"/>
      <c r="J2" s="397"/>
      <c r="K2" s="397"/>
      <c r="L2" s="397"/>
    </row>
    <row r="3" spans="2:46" ht="10.15" customHeight="1"/>
    <row r="4" spans="2:46" ht="10.15" customHeight="1"/>
    <row r="5" spans="2:46">
      <c r="C5" s="236" t="s">
        <v>345</v>
      </c>
      <c r="D5" s="405">
        <f>D10</f>
        <v>0</v>
      </c>
      <c r="E5" s="405"/>
      <c r="F5" s="405" t="s">
        <v>181</v>
      </c>
      <c r="G5" s="406"/>
      <c r="H5" s="405" t="s">
        <v>182</v>
      </c>
      <c r="I5" s="405"/>
      <c r="J5" s="405" t="s">
        <v>183</v>
      </c>
      <c r="K5" s="405"/>
      <c r="L5" s="405" t="s">
        <v>184</v>
      </c>
      <c r="M5" s="26"/>
      <c r="N5" s="424"/>
      <c r="Q5" s="405" t="str">
        <f>INDEX(Insert_Assets!$C$394:$D$413,MATCH(L5,Financ_Y,0),2)</f>
        <v>Y6</v>
      </c>
      <c r="R5" s="405"/>
      <c r="S5" s="405" t="str">
        <f>INDEX(Insert_Assets!$C$394:$D$413,MATCH(Q5,Financ_Y,0),2)</f>
        <v>Y7</v>
      </c>
      <c r="T5" s="405"/>
      <c r="U5" s="405" t="str">
        <f>INDEX(Insert_Assets!$C$394:$D$413,MATCH(S5,Financ_Y,0),2)</f>
        <v>Y8</v>
      </c>
      <c r="V5" s="405"/>
      <c r="W5" s="405" t="str">
        <f>INDEX(Insert_Assets!$C$394:$D$413,MATCH(U5,Financ_Y,0),2)</f>
        <v>Y9</v>
      </c>
      <c r="X5" s="405"/>
      <c r="Y5" s="405" t="str">
        <f>INDEX(Insert_Assets!$C$394:$D$413,MATCH(W5,Financ_Y,0),2)</f>
        <v>Y10</v>
      </c>
      <c r="Z5" s="405"/>
      <c r="AA5" s="405" t="str">
        <f>INDEX(Insert_Assets!$C$394:$D$413,MATCH(Y5,Financ_Y,0),2)</f>
        <v>Y11</v>
      </c>
      <c r="AB5" s="405"/>
      <c r="AC5" s="405" t="str">
        <f>INDEX(Insert_Assets!$C$394:$D$413,MATCH(AA5,Financ_Y,0),2)</f>
        <v>Y12</v>
      </c>
      <c r="AD5" s="405"/>
      <c r="AE5" s="405" t="str">
        <f>INDEX(Insert_Assets!$C$394:$D$413,MATCH(AC5,Financ_Y,0),2)</f>
        <v>Y13</v>
      </c>
      <c r="AF5" s="405"/>
      <c r="AG5" s="405" t="str">
        <f>INDEX(Insert_Assets!$C$394:$D$413,MATCH(AE5,Financ_Y,0),2)</f>
        <v>Y14</v>
      </c>
      <c r="AH5" s="405"/>
      <c r="AI5" s="405" t="str">
        <f>INDEX(Insert_Assets!$C$394:$D$413,MATCH(AG5,Financ_Y,0),2)</f>
        <v>Y15</v>
      </c>
      <c r="AJ5" s="406"/>
      <c r="AK5" s="405" t="str">
        <f>INDEX(Insert_Assets!$C$394:$D$413,MATCH(AI5,Financ_Y,0),2)</f>
        <v>Y16</v>
      </c>
      <c r="AL5" s="405"/>
      <c r="AM5" s="405" t="str">
        <f>INDEX(Insert_Assets!$C$394:$D$413,MATCH(AK5,Financ_Y,0),2)</f>
        <v>Y17</v>
      </c>
      <c r="AN5" s="405"/>
      <c r="AO5" s="405" t="str">
        <f>INDEX(Insert_Assets!$C$394:$D$413,MATCH(AM5,Financ_Y,0),2)</f>
        <v>Y18</v>
      </c>
      <c r="AP5" s="405"/>
      <c r="AQ5" s="405" t="str">
        <f>INDEX(Insert_Assets!$C$394:$D$413,MATCH(AO5,Financ_Y,0),2)</f>
        <v>Y19</v>
      </c>
      <c r="AR5" s="405"/>
      <c r="AS5" s="405" t="str">
        <f>INDEX(Insert_Assets!$C$394:$D$413,MATCH(AQ5,Financ_Y,0),2)</f>
        <v>Y20</v>
      </c>
    </row>
    <row r="6" spans="2:46" ht="15" customHeight="1">
      <c r="B6" s="545">
        <v>1</v>
      </c>
      <c r="C6" s="8" t="s">
        <v>515</v>
      </c>
      <c r="D6" s="378"/>
      <c r="F6" s="378"/>
      <c r="H6" s="378"/>
      <c r="J6" s="378"/>
      <c r="L6" s="378"/>
      <c r="Q6" s="24"/>
      <c r="R6" s="24"/>
      <c r="S6" s="24"/>
      <c r="T6" s="24"/>
      <c r="U6" s="24"/>
      <c r="V6" s="24"/>
      <c r="W6" s="24"/>
      <c r="X6" s="24"/>
      <c r="Y6" s="24"/>
      <c r="Z6" s="24"/>
      <c r="AA6" s="24"/>
      <c r="AB6" s="24"/>
      <c r="AC6" s="24"/>
      <c r="AD6" s="24"/>
      <c r="AE6" s="24"/>
      <c r="AF6" s="24"/>
      <c r="AG6" s="24"/>
      <c r="AH6" s="24"/>
      <c r="AI6" s="24"/>
      <c r="AJ6" s="24"/>
      <c r="AK6" s="24"/>
      <c r="AL6" s="24"/>
      <c r="AM6" s="24"/>
      <c r="AN6" s="24"/>
      <c r="AO6" s="24"/>
      <c r="AP6" s="24"/>
      <c r="AQ6" s="24"/>
      <c r="AR6" s="24"/>
      <c r="AS6" s="24"/>
    </row>
    <row r="7" spans="2:46" ht="4.9000000000000004" customHeight="1">
      <c r="B7" s="546"/>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row>
    <row r="8" spans="2:46" ht="15" customHeight="1">
      <c r="B8" s="289">
        <v>2</v>
      </c>
      <c r="C8" s="8" t="s">
        <v>420</v>
      </c>
      <c r="D8" s="399"/>
      <c r="F8" s="378"/>
      <c r="H8" s="378"/>
      <c r="J8" s="378"/>
      <c r="L8" s="378"/>
      <c r="Q8" s="24"/>
      <c r="R8" s="24"/>
      <c r="S8" s="24"/>
      <c r="T8" s="24"/>
      <c r="U8" s="24"/>
      <c r="V8" s="24"/>
      <c r="W8" s="24"/>
      <c r="X8" s="24"/>
      <c r="Y8" s="24"/>
      <c r="Z8" s="24"/>
      <c r="AA8" s="24"/>
      <c r="AB8" s="24"/>
      <c r="AC8" s="24"/>
      <c r="AD8" s="24"/>
      <c r="AE8" s="24"/>
      <c r="AF8" s="24"/>
      <c r="AG8" s="24"/>
      <c r="AH8" s="24"/>
      <c r="AI8" s="24"/>
      <c r="AJ8" s="24"/>
      <c r="AK8" s="24"/>
      <c r="AL8" s="24"/>
      <c r="AM8" s="24"/>
      <c r="AN8" s="24"/>
      <c r="AO8" s="24"/>
      <c r="AP8" s="24"/>
      <c r="AQ8" s="24"/>
      <c r="AR8" s="24"/>
      <c r="AS8" s="24"/>
    </row>
    <row r="9" spans="2:46" ht="15" customHeight="1" thickBot="1">
      <c r="C9" s="201"/>
      <c r="D9" s="201"/>
      <c r="E9" s="201"/>
      <c r="F9" s="201"/>
      <c r="G9" s="201"/>
      <c r="H9" s="201"/>
      <c r="I9" s="201"/>
      <c r="J9" s="201"/>
      <c r="K9" s="201"/>
      <c r="L9" s="201"/>
      <c r="Q9" s="201"/>
      <c r="R9" s="201"/>
      <c r="S9" s="201"/>
      <c r="T9" s="201"/>
      <c r="U9" s="201"/>
      <c r="V9" s="201"/>
      <c r="W9" s="201"/>
      <c r="X9" s="201"/>
      <c r="Y9" s="201"/>
      <c r="Z9" s="201"/>
      <c r="AA9" s="201"/>
      <c r="AB9" s="201"/>
      <c r="AC9" s="201"/>
      <c r="AD9" s="201"/>
      <c r="AE9" s="201"/>
      <c r="AF9" s="201"/>
      <c r="AG9" s="201"/>
      <c r="AH9" s="201"/>
      <c r="AI9" s="201"/>
      <c r="AJ9" s="201"/>
      <c r="AK9" s="201"/>
      <c r="AL9" s="201"/>
      <c r="AM9" s="201"/>
      <c r="AN9" s="201"/>
      <c r="AO9" s="201"/>
      <c r="AP9" s="201"/>
      <c r="AQ9" s="201"/>
      <c r="AR9" s="201"/>
      <c r="AS9" s="201"/>
    </row>
    <row r="10" spans="2:46" ht="15" thickTop="1">
      <c r="C10" s="236" t="s">
        <v>226</v>
      </c>
      <c r="D10" s="405">
        <f>Insert_Finance!D4</f>
        <v>0</v>
      </c>
      <c r="E10" s="405"/>
      <c r="F10" s="405" t="e">
        <f>INDEX(Insert_Assets!$C$394:$D$413,MATCH(Insert_Finance!D4,Financ_Y,0),2)</f>
        <v>#N/A</v>
      </c>
      <c r="G10" s="406"/>
      <c r="H10" s="405" t="e">
        <f>INDEX(Insert_Assets!$C$394:$D$413,MATCH(F10,Financ_Y,0),2)</f>
        <v>#N/A</v>
      </c>
      <c r="I10" s="405"/>
      <c r="J10" s="405" t="e">
        <f>INDEX(Insert_Assets!$C$394:$D$413,MATCH(H10,Financ_Y,0),2)</f>
        <v>#N/A</v>
      </c>
      <c r="K10" s="405"/>
      <c r="L10" s="405" t="e">
        <f>INDEX(Insert_Assets!$C$394:$D$413,MATCH(J10,Financ_Y,0),2)</f>
        <v>#N/A</v>
      </c>
      <c r="M10" s="26"/>
      <c r="N10" s="424"/>
      <c r="Q10" s="407" t="e">
        <f>INDEX(Insert_Assets!$C$394:$D$413,MATCH(L10,Financ_Y,0),2)</f>
        <v>#N/A</v>
      </c>
      <c r="R10" s="408"/>
      <c r="S10" s="407" t="e">
        <f>INDEX(Insert_Assets!$C$394:$D$413,MATCH(Q10,Financ_Y,0),2)</f>
        <v>#N/A</v>
      </c>
      <c r="T10" s="408"/>
      <c r="U10" s="407" t="e">
        <f>INDEX(Insert_Assets!$C$394:$D$413,MATCH(S10,Financ_Y,0),2)</f>
        <v>#N/A</v>
      </c>
      <c r="V10" s="408"/>
      <c r="W10" s="407" t="e">
        <f>INDEX(Insert_Assets!$C$394:$D$413,MATCH(U10,Financ_Y,0),2)</f>
        <v>#N/A</v>
      </c>
      <c r="X10" s="408"/>
      <c r="Y10" s="407" t="e">
        <f>INDEX(Insert_Assets!$C$394:$D$413,MATCH(W10,Financ_Y,0),2)</f>
        <v>#N/A</v>
      </c>
      <c r="Z10" s="408"/>
      <c r="AA10" s="407" t="e">
        <f>INDEX(Insert_Assets!$C$394:$D$413,MATCH(Y10,Financ_Y,0),2)</f>
        <v>#N/A</v>
      </c>
      <c r="AB10" s="11"/>
      <c r="AC10" s="398" t="e">
        <f>INDEX(Insert_Assets!$C$394:$D$413,MATCH(AA10,Financ_Y,0),2)</f>
        <v>#N/A</v>
      </c>
      <c r="AD10" s="11"/>
      <c r="AE10" s="398" t="e">
        <f>INDEX(Insert_Assets!$C$394:$D$413,MATCH(AC10,Financ_Y,0),2)</f>
        <v>#N/A</v>
      </c>
      <c r="AF10" s="11"/>
      <c r="AG10" s="398" t="e">
        <f>INDEX(Insert_Assets!$C$394:$D$413,MATCH(AE10,Financ_Y,0),2)</f>
        <v>#N/A</v>
      </c>
      <c r="AH10" s="11"/>
      <c r="AI10" s="398" t="e">
        <f>INDEX(Insert_Assets!$C$394:$D$413,MATCH(AG10,Financ_Y,0),2)</f>
        <v>#N/A</v>
      </c>
      <c r="AK10" s="398" t="e">
        <f>INDEX(Insert_Assets!$C$394:$D$413,MATCH(AI10,Financ_Y,0),2)</f>
        <v>#N/A</v>
      </c>
      <c r="AL10" s="11"/>
      <c r="AM10" s="398" t="e">
        <f>INDEX(Insert_Assets!$C$394:$D$413,MATCH(AK10,Financ_Y,0),2)</f>
        <v>#N/A</v>
      </c>
      <c r="AN10" s="11"/>
      <c r="AO10" s="398" t="e">
        <f>INDEX(Insert_Assets!$C$394:$D$413,MATCH(AM10,Financ_Y,0),2)</f>
        <v>#N/A</v>
      </c>
      <c r="AP10" s="11"/>
      <c r="AQ10" s="398" t="e">
        <f>INDEX(Insert_Assets!$C$394:$D$413,MATCH(AO10,Financ_Y,0),2)</f>
        <v>#N/A</v>
      </c>
      <c r="AR10" s="11"/>
      <c r="AS10" s="398" t="e">
        <f>INDEX(Insert_Assets!$C$394:$D$413,MATCH(AQ10,Financ_Y,0),2)</f>
        <v>#N/A</v>
      </c>
    </row>
    <row r="11" spans="2:46" s="24" customFormat="1">
      <c r="C11" s="77"/>
      <c r="D11" s="26"/>
      <c r="E11" s="26"/>
      <c r="F11" s="26"/>
      <c r="H11" s="26"/>
      <c r="I11" s="26"/>
      <c r="J11" s="26"/>
      <c r="K11" s="26"/>
      <c r="L11" s="26"/>
      <c r="M11" s="26"/>
      <c r="N11" s="424"/>
      <c r="O11" s="8"/>
      <c r="Q11" s="26"/>
      <c r="R11" s="26"/>
      <c r="S11" s="26"/>
      <c r="T11" s="26"/>
      <c r="U11" s="26"/>
      <c r="V11" s="26"/>
      <c r="W11" s="26"/>
      <c r="X11" s="26"/>
      <c r="Y11" s="26"/>
      <c r="Z11" s="26"/>
      <c r="AA11" s="26"/>
      <c r="AB11" s="26"/>
      <c r="AC11" s="26"/>
      <c r="AD11" s="26"/>
      <c r="AE11" s="26"/>
      <c r="AF11" s="26"/>
      <c r="AG11" s="26"/>
      <c r="AH11" s="26"/>
      <c r="AI11" s="26"/>
      <c r="AK11" s="26"/>
      <c r="AL11" s="26"/>
      <c r="AM11" s="26"/>
      <c r="AN11" s="26"/>
      <c r="AO11" s="26"/>
      <c r="AP11" s="26"/>
      <c r="AQ11" s="26"/>
      <c r="AR11" s="26"/>
      <c r="AS11" s="26"/>
    </row>
    <row r="12" spans="2:46" ht="15" customHeight="1">
      <c r="C12" s="8" t="s">
        <v>393</v>
      </c>
      <c r="D12" s="492">
        <f>'Insert_Operational Cost'!E8</f>
        <v>0</v>
      </c>
      <c r="E12" s="493"/>
      <c r="F12" s="492">
        <f>IF(F8&gt;0,'Insert_Operational Cost'!G8*(F8/D8),'Insert_Operational Cost'!G8)</f>
        <v>0</v>
      </c>
      <c r="G12" s="483"/>
      <c r="H12" s="492">
        <f>IF(H8&gt;0,'Insert_Operational Cost'!I8*(H8/F8),'Insert_Operational Cost'!I8)</f>
        <v>0</v>
      </c>
      <c r="I12" s="483"/>
      <c r="J12" s="492">
        <f>IF(J8&gt;0,'Insert_Operational Cost'!K8*(J8/H8),'Insert_Operational Cost'!K8)</f>
        <v>0</v>
      </c>
      <c r="K12" s="483"/>
      <c r="L12" s="492">
        <f>IF(L8&gt;0,'Insert_Operational Cost'!M8*(L8/J8),'Insert_Operational Cost'!M8)</f>
        <v>0</v>
      </c>
      <c r="M12" s="75"/>
      <c r="N12" s="425"/>
      <c r="O12" s="622" t="s">
        <v>227</v>
      </c>
      <c r="P12" s="622"/>
      <c r="Q12" s="492">
        <f>IF(Q8&gt;0,'Insert_Operational Cost'!O8*(Q8/L8),'Insert_Operational Cost'!O8)</f>
        <v>0</v>
      </c>
      <c r="R12" s="483"/>
      <c r="S12" s="492">
        <f>IF(S8&gt;0,'Insert_Operational Cost'!Q8*(S8/Q8),'Insert_Operational Cost'!Q8)</f>
        <v>0</v>
      </c>
      <c r="T12" s="483"/>
      <c r="U12" s="492">
        <f>IF(U8&gt;0,'Insert_Operational Cost'!S8*(U8/S8),'Insert_Operational Cost'!S8)</f>
        <v>0</v>
      </c>
      <c r="V12" s="483"/>
      <c r="W12" s="492">
        <f>IF(W8&gt;0,'Insert_Operational Cost'!U8*(W8/U8),'Insert_Operational Cost'!U8)</f>
        <v>0</v>
      </c>
      <c r="X12" s="483"/>
      <c r="Y12" s="492">
        <f>IF(Y8&gt;0,'Insert_Operational Cost'!W8*(Y8/W8),'Insert_Operational Cost'!W8)</f>
        <v>0</v>
      </c>
      <c r="Z12" s="483"/>
      <c r="AA12" s="492">
        <f>IF(AA8&gt;0,'Insert_Operational Cost'!Y8*(AA8/Y8),'Insert_Operational Cost'!Y8)</f>
        <v>0</v>
      </c>
      <c r="AB12" s="483"/>
      <c r="AC12" s="492">
        <f>IF(AC8&gt;0,'Insert_Operational Cost'!AA8*(AC8/AA8),'Insert_Operational Cost'!AA8)</f>
        <v>0</v>
      </c>
      <c r="AD12" s="483"/>
      <c r="AE12" s="492">
        <f>IF(AE8&gt;0,'Insert_Operational Cost'!AC8*(AE8/AC8),'Insert_Operational Cost'!AC8)</f>
        <v>0</v>
      </c>
      <c r="AF12" s="483"/>
      <c r="AG12" s="492">
        <f>IF(AG8&gt;0,'Insert_Operational Cost'!AE8*(AG8/AE8),'Insert_Operational Cost'!AE8)</f>
        <v>0</v>
      </c>
      <c r="AH12" s="483"/>
      <c r="AI12" s="492">
        <f>IF(AI8&gt;0,'Insert_Operational Cost'!AG8*(AI8/AG8),'Insert_Operational Cost'!AG8)</f>
        <v>0</v>
      </c>
      <c r="AJ12" s="483"/>
      <c r="AK12" s="492">
        <f>IF(AK8&gt;0,'Insert_Operational Cost'!AI8*(AK8/AI8),'Insert_Operational Cost'!AI8)</f>
        <v>0</v>
      </c>
      <c r="AL12" s="483"/>
      <c r="AM12" s="492">
        <f>IF(AM8&gt;0,'Insert_Operational Cost'!AK8*(AM8/AK8),'Insert_Operational Cost'!AK8)</f>
        <v>0</v>
      </c>
      <c r="AN12" s="483"/>
      <c r="AO12" s="492">
        <f>IF(AO8&gt;0,'Insert_Operational Cost'!AM8*(AO8/AM8),'Insert_Operational Cost'!AM8)</f>
        <v>0</v>
      </c>
      <c r="AP12" s="483"/>
      <c r="AQ12" s="492">
        <f>IF(AQ8&gt;0,'Insert_Operational Cost'!AO8*(AQ8/AO8),'Insert_Operational Cost'!AO8)</f>
        <v>0</v>
      </c>
      <c r="AR12" s="483"/>
      <c r="AS12" s="492">
        <f>IF(AS8&gt;0,'Insert_Operational Cost'!AQ8*(AS8/AQ8),'Insert_Operational Cost'!AQ8)</f>
        <v>0</v>
      </c>
      <c r="AT12" s="126"/>
    </row>
    <row r="13" spans="2:46" ht="4.1500000000000004" customHeight="1">
      <c r="C13" s="24"/>
      <c r="D13" s="493"/>
      <c r="E13" s="493"/>
      <c r="F13" s="493"/>
      <c r="G13" s="483"/>
      <c r="H13" s="493"/>
      <c r="I13" s="493"/>
      <c r="J13" s="493"/>
      <c r="K13" s="483"/>
      <c r="L13" s="493"/>
      <c r="M13" s="75"/>
      <c r="N13" s="425"/>
      <c r="O13" s="622"/>
      <c r="P13" s="622"/>
      <c r="Q13" s="493"/>
      <c r="R13" s="483"/>
      <c r="S13" s="493"/>
      <c r="T13" s="493"/>
      <c r="U13" s="493"/>
      <c r="V13" s="483"/>
      <c r="W13" s="493"/>
      <c r="X13" s="483"/>
      <c r="Y13" s="493"/>
      <c r="Z13" s="483"/>
      <c r="AA13" s="493"/>
      <c r="AB13" s="483"/>
      <c r="AC13" s="493"/>
      <c r="AD13" s="493"/>
      <c r="AE13" s="493"/>
      <c r="AF13" s="483"/>
      <c r="AG13" s="493"/>
      <c r="AH13" s="483"/>
      <c r="AI13" s="493"/>
      <c r="AJ13" s="483"/>
      <c r="AK13" s="493"/>
      <c r="AL13" s="483"/>
      <c r="AM13" s="493"/>
      <c r="AN13" s="493"/>
      <c r="AO13" s="493"/>
      <c r="AP13" s="483"/>
      <c r="AQ13" s="493"/>
      <c r="AR13" s="483"/>
      <c r="AS13" s="493"/>
      <c r="AT13" s="126"/>
    </row>
    <row r="14" spans="2:46" ht="15.5">
      <c r="B14" s="9"/>
      <c r="C14" s="8" t="s">
        <v>394</v>
      </c>
      <c r="D14" s="494">
        <f>Insert_Assets!U18</f>
        <v>0</v>
      </c>
      <c r="E14" s="495"/>
      <c r="F14" s="494">
        <f>IF(F$6&gt;0,Insert_Assets!X18*(F$6/D$6),Insert_Assets!X18)</f>
        <v>0</v>
      </c>
      <c r="G14" s="483"/>
      <c r="H14" s="494">
        <f>IF(H$6&gt;0,Insert_Assets!AA18*(H$6/F$6),Insert_Assets!AA18)</f>
        <v>0</v>
      </c>
      <c r="I14" s="496"/>
      <c r="J14" s="494">
        <f>IF(J$6&gt;0,Insert_Assets!AD18*(J$6/H$6),Insert_Assets!AD18)</f>
        <v>0</v>
      </c>
      <c r="K14" s="497"/>
      <c r="L14" s="494">
        <f>IF(L$6&gt;0,Insert_Assets!AG18*(L$6/J$6),Insert_Assets!AG18)</f>
        <v>0</v>
      </c>
      <c r="M14" s="76"/>
      <c r="N14" s="426"/>
      <c r="O14" s="622"/>
      <c r="P14" s="622"/>
      <c r="Q14" s="492">
        <f>IF(Q$6&gt;0,Insert_Assets!AJ18*(Q$6/L$6),Insert_Assets!AJ18)</f>
        <v>0</v>
      </c>
      <c r="R14" s="483"/>
      <c r="S14" s="492">
        <f>IF(S$6&gt;0,Insert_Assets!AM18*(S$6/Q$6),Insert_Assets!AM18)</f>
        <v>0</v>
      </c>
      <c r="T14" s="483"/>
      <c r="U14" s="492">
        <f>IF(U$6&gt;0,Insert_Assets!AP18*(U$6/S$6),Insert_Assets!AP18)</f>
        <v>0</v>
      </c>
      <c r="V14" s="483"/>
      <c r="W14" s="492">
        <f>IF(W$6&gt;0,Insert_Assets!AS18*(W$6/U$6),Insert_Assets!AS18)</f>
        <v>0</v>
      </c>
      <c r="X14" s="483"/>
      <c r="Y14" s="492">
        <f>IF(Y$6&gt;0,Insert_Assets!AV18*(Y$6/W$6),Insert_Assets!AV18)</f>
        <v>0</v>
      </c>
      <c r="Z14" s="483"/>
      <c r="AA14" s="492">
        <f>IF(AA$6&gt;0,Insert_Assets!AY18*(AA$6/Y$6),Insert_Assets!AY18)</f>
        <v>0</v>
      </c>
      <c r="AB14" s="483"/>
      <c r="AC14" s="492">
        <f>IF(AC$6&gt;0,Insert_Assets!BB18*(AC$6/AA$6),Insert_Assets!BB18)</f>
        <v>0</v>
      </c>
      <c r="AD14" s="483"/>
      <c r="AE14" s="492">
        <f>IF(AE$6&gt;0,Insert_Assets!BE18*(AE$6/AC$6),Insert_Assets!BE18)</f>
        <v>0</v>
      </c>
      <c r="AF14" s="483"/>
      <c r="AG14" s="492">
        <f>IF(AG$6&gt;0,Insert_Assets!BH18*(AG$6/AE$6),Insert_Assets!BH18)</f>
        <v>0</v>
      </c>
      <c r="AH14" s="483"/>
      <c r="AI14" s="492">
        <f>IF(AI$6&gt;0,Insert_Assets!BK18*(AI$6/AG$6),Insert_Assets!BK18)</f>
        <v>0</v>
      </c>
      <c r="AJ14" s="483"/>
      <c r="AK14" s="492">
        <f>IF(AK$6&gt;0,Insert_Assets!BN18*(AK$6/AI$6),Insert_Assets!BN18)</f>
        <v>0</v>
      </c>
      <c r="AL14" s="483"/>
      <c r="AM14" s="492">
        <f>IF(AM$6&gt;0,Insert_Assets!BQ18*(AM$6/AK$6),Insert_Assets!BQ18)</f>
        <v>0</v>
      </c>
      <c r="AN14" s="483"/>
      <c r="AO14" s="492">
        <f>IF(AO$6&gt;0,Insert_Assets!BT18*(AO$6/AM$6),Insert_Assets!BT18)</f>
        <v>0</v>
      </c>
      <c r="AP14" s="483"/>
      <c r="AQ14" s="492">
        <f>Insert_Assets!BW18</f>
        <v>0</v>
      </c>
      <c r="AR14" s="483"/>
      <c r="AS14" s="492">
        <f>Insert_Assets!BZ18</f>
        <v>0</v>
      </c>
      <c r="AT14" s="126"/>
    </row>
    <row r="15" spans="2:46" ht="13.9" hidden="1" customHeight="1">
      <c r="B15" s="9"/>
      <c r="C15" t="s">
        <v>395</v>
      </c>
      <c r="D15" s="498">
        <f>Insert_Assets!V18</f>
        <v>0</v>
      </c>
      <c r="E15" s="495"/>
      <c r="F15" s="498"/>
      <c r="G15" s="483"/>
      <c r="H15" s="499"/>
      <c r="I15" s="496"/>
      <c r="J15" s="499"/>
      <c r="K15" s="497"/>
      <c r="L15" s="499"/>
      <c r="M15" s="76"/>
      <c r="N15" s="426"/>
      <c r="O15" s="622"/>
      <c r="P15" s="622"/>
      <c r="Q15" s="498">
        <f>Insert_Assets!AF18</f>
        <v>0</v>
      </c>
      <c r="R15" s="509"/>
      <c r="S15" s="498"/>
      <c r="T15" s="495"/>
      <c r="U15" s="498"/>
      <c r="V15" s="483"/>
      <c r="W15" s="498"/>
      <c r="X15" s="483"/>
      <c r="Y15" s="498"/>
      <c r="Z15" s="483"/>
      <c r="AA15" s="498">
        <f>Insert_Assets!CI18</f>
        <v>0</v>
      </c>
      <c r="AB15" s="509"/>
      <c r="AC15" s="498"/>
      <c r="AD15" s="495"/>
      <c r="AE15" s="498"/>
      <c r="AF15" s="483"/>
      <c r="AG15" s="498"/>
      <c r="AH15" s="483"/>
      <c r="AI15" s="498"/>
      <c r="AJ15" s="483"/>
      <c r="AK15" s="498">
        <f>Insert_Assets!CS18</f>
        <v>0</v>
      </c>
      <c r="AL15" s="509"/>
      <c r="AM15" s="498"/>
      <c r="AN15" s="495"/>
      <c r="AO15" s="498"/>
      <c r="AP15" s="483"/>
      <c r="AQ15" s="498"/>
      <c r="AR15" s="483"/>
      <c r="AS15" s="498"/>
      <c r="AT15" s="126"/>
    </row>
    <row r="16" spans="2:46" ht="4.1500000000000004" customHeight="1">
      <c r="C16" s="24"/>
      <c r="D16" s="493"/>
      <c r="E16" s="493"/>
      <c r="F16" s="493"/>
      <c r="G16" s="483"/>
      <c r="H16" s="500"/>
      <c r="I16" s="500"/>
      <c r="J16" s="500"/>
      <c r="K16" s="497"/>
      <c r="L16" s="500"/>
      <c r="M16" s="75"/>
      <c r="N16" s="425"/>
      <c r="O16" s="622"/>
      <c r="P16" s="622"/>
      <c r="Q16" s="493"/>
      <c r="R16" s="483"/>
      <c r="S16" s="493"/>
      <c r="T16" s="493"/>
      <c r="U16" s="493"/>
      <c r="V16" s="483"/>
      <c r="W16" s="493"/>
      <c r="X16" s="483"/>
      <c r="Y16" s="493"/>
      <c r="Z16" s="483"/>
      <c r="AA16" s="493"/>
      <c r="AB16" s="483"/>
      <c r="AC16" s="493"/>
      <c r="AD16" s="493"/>
      <c r="AE16" s="493"/>
      <c r="AF16" s="483"/>
      <c r="AG16" s="493"/>
      <c r="AH16" s="483"/>
      <c r="AI16" s="493"/>
      <c r="AJ16" s="483"/>
      <c r="AK16" s="493"/>
      <c r="AL16" s="483"/>
      <c r="AM16" s="493"/>
      <c r="AN16" s="493"/>
      <c r="AO16" s="493"/>
      <c r="AP16" s="483"/>
      <c r="AQ16" s="493"/>
      <c r="AR16" s="483"/>
      <c r="AS16" s="493"/>
      <c r="AT16" s="126"/>
    </row>
    <row r="17" spans="2:46" ht="15.5">
      <c r="B17" s="9"/>
      <c r="C17" t="s">
        <v>396</v>
      </c>
      <c r="D17" s="494">
        <f>Insert_Assets!W18</f>
        <v>0</v>
      </c>
      <c r="E17" s="495"/>
      <c r="F17" s="494">
        <f>IF(F6&gt;0,Insert_Assets!Z18*F6/D6,Insert_Assets!Z18)</f>
        <v>0</v>
      </c>
      <c r="G17" s="483"/>
      <c r="H17" s="494">
        <f>IF(H6&gt;0,Insert_Assets!AC18*H6/F6,Insert_Assets!AC18)</f>
        <v>0</v>
      </c>
      <c r="I17" s="496"/>
      <c r="J17" s="494">
        <f>IF(J6&gt;0,Insert_Assets!AF18*J6/H6,Insert_Assets!AF18)</f>
        <v>0</v>
      </c>
      <c r="K17" s="497"/>
      <c r="L17" s="494">
        <f>IF(L6&gt;0,Insert_Assets!AI18*L6/J6,Insert_Assets!AI18)</f>
        <v>0</v>
      </c>
      <c r="M17" s="76"/>
      <c r="N17" s="426"/>
      <c r="O17" s="622"/>
      <c r="P17" s="622"/>
      <c r="Q17" s="492">
        <f>IF(Q6&gt;0,Insert_Assets!AL18*Q6/L6,Insert_Assets!AL18)</f>
        <v>0</v>
      </c>
      <c r="R17" s="483"/>
      <c r="S17" s="492">
        <f>IF(S6&gt;0,Insert_Assets!AO18*S6/Q6,Insert_Assets!AO18)</f>
        <v>0</v>
      </c>
      <c r="T17" s="483"/>
      <c r="U17" s="492">
        <f>IF(U6&gt;0,Insert_Assets!AR18*U6/S6,Insert_Assets!AR18)</f>
        <v>0</v>
      </c>
      <c r="V17" s="483"/>
      <c r="W17" s="492">
        <f>IF(W6&gt;0,Insert_Assets!AU18*W6/U6,Insert_Assets!AU18)</f>
        <v>0</v>
      </c>
      <c r="X17" s="483"/>
      <c r="Y17" s="492">
        <f>IF(Y6&gt;0,Insert_Assets!AX18*Y6/W6,Insert_Assets!AX18)</f>
        <v>0</v>
      </c>
      <c r="Z17" s="483"/>
      <c r="AA17" s="492">
        <f>IF(AA6&gt;0,Insert_Assets!BA18*AA6/Y6,Insert_Assets!BA18)</f>
        <v>0</v>
      </c>
      <c r="AB17" s="483"/>
      <c r="AC17" s="492">
        <f>IF(AC6&gt;0,Insert_Assets!BD18*AC6/AA6,Insert_Assets!BD18)</f>
        <v>0</v>
      </c>
      <c r="AD17" s="483"/>
      <c r="AE17" s="492">
        <f>IF(AE6&gt;0,Insert_Assets!BG18*AE6/AC6,Insert_Assets!BG18)</f>
        <v>0</v>
      </c>
      <c r="AF17" s="483"/>
      <c r="AG17" s="492">
        <f>IF(AG6&gt;0,Insert_Assets!BJ18*AG6/AE6,Insert_Assets!BJ18)</f>
        <v>0</v>
      </c>
      <c r="AH17" s="483"/>
      <c r="AI17" s="492">
        <f>IF(AI6&gt;0,Insert_Assets!BM18*AI6/AG6,Insert_Assets!BM18)</f>
        <v>0</v>
      </c>
      <c r="AJ17" s="483"/>
      <c r="AK17" s="492">
        <f>IF(AK6&gt;0,Insert_Assets!BP18*AK6/AI6,Insert_Assets!BP18)</f>
        <v>0</v>
      </c>
      <c r="AL17" s="483"/>
      <c r="AM17" s="492">
        <f>IF(AM6&gt;0,Insert_Assets!BS18*AM6/AK6,Insert_Assets!BS18)</f>
        <v>0</v>
      </c>
      <c r="AN17" s="483"/>
      <c r="AO17" s="492">
        <f>IF(AO6&gt;0,Insert_Assets!BV18*AO6/AM6,Insert_Assets!BV18)</f>
        <v>0</v>
      </c>
      <c r="AP17" s="483"/>
      <c r="AQ17" s="492">
        <f>Insert_Assets!BY18</f>
        <v>0</v>
      </c>
      <c r="AR17" s="483"/>
      <c r="AS17" s="492">
        <f>Insert_Assets!CB18</f>
        <v>0</v>
      </c>
      <c r="AT17" s="126"/>
    </row>
    <row r="18" spans="2:46" ht="4.1500000000000004" customHeight="1">
      <c r="C18" s="24"/>
      <c r="D18" s="493"/>
      <c r="E18" s="493"/>
      <c r="F18" s="493"/>
      <c r="G18" s="483"/>
      <c r="H18" s="493"/>
      <c r="I18" s="493"/>
      <c r="J18" s="493"/>
      <c r="K18" s="483"/>
      <c r="L18" s="493"/>
      <c r="M18" s="75"/>
      <c r="N18" s="425"/>
      <c r="O18" s="622"/>
      <c r="P18" s="622"/>
      <c r="Q18" s="493"/>
      <c r="R18" s="483"/>
      <c r="S18" s="493"/>
      <c r="T18" s="493"/>
      <c r="U18" s="493"/>
      <c r="V18" s="483"/>
      <c r="W18" s="493"/>
      <c r="X18" s="483"/>
      <c r="Y18" s="493"/>
      <c r="Z18" s="483"/>
      <c r="AA18" s="493"/>
      <c r="AB18" s="483"/>
      <c r="AC18" s="493"/>
      <c r="AD18" s="493"/>
      <c r="AE18" s="493"/>
      <c r="AF18" s="483"/>
      <c r="AG18" s="493"/>
      <c r="AH18" s="483"/>
      <c r="AI18" s="493"/>
      <c r="AJ18" s="483"/>
      <c r="AK18" s="493"/>
      <c r="AL18" s="483"/>
      <c r="AM18" s="493"/>
      <c r="AN18" s="493"/>
      <c r="AO18" s="493"/>
      <c r="AP18" s="483"/>
      <c r="AQ18" s="493"/>
      <c r="AR18" s="483"/>
      <c r="AS18" s="493"/>
      <c r="AT18" s="126"/>
    </row>
    <row r="19" spans="2:46" ht="15.5">
      <c r="B19" s="9"/>
      <c r="C19" s="13" t="s">
        <v>397</v>
      </c>
      <c r="D19" s="501">
        <f>D12+D14+D17</f>
        <v>0</v>
      </c>
      <c r="E19" s="502" t="e">
        <f>E12+#REF!+E14+E17+#REF!+#REF!</f>
        <v>#REF!</v>
      </c>
      <c r="F19" s="501">
        <f>F12+F14+F17</f>
        <v>0</v>
      </c>
      <c r="G19" s="502" t="e">
        <f>G12+#REF!+G14+G17+#REF!+#REF!</f>
        <v>#REF!</v>
      </c>
      <c r="H19" s="501">
        <f>H12+H14+H17</f>
        <v>0</v>
      </c>
      <c r="I19" s="502"/>
      <c r="J19" s="501">
        <f>J12+J14+J17</f>
        <v>0</v>
      </c>
      <c r="K19" s="502" t="e">
        <f>K12+#REF!+K14+K17+#REF!+#REF!</f>
        <v>#REF!</v>
      </c>
      <c r="L19" s="501">
        <f>L12+L14+L17</f>
        <v>0</v>
      </c>
      <c r="M19" s="88"/>
      <c r="N19" s="427"/>
      <c r="O19" s="622"/>
      <c r="P19" s="622"/>
      <c r="Q19" s="492">
        <f>Q12+Q14+Q17</f>
        <v>0</v>
      </c>
      <c r="R19" s="483"/>
      <c r="S19" s="492">
        <f>S12+S14+S17</f>
        <v>0</v>
      </c>
      <c r="T19" s="483"/>
      <c r="U19" s="492">
        <f>U12+U14+U17</f>
        <v>0</v>
      </c>
      <c r="V19" s="483"/>
      <c r="W19" s="492">
        <f>W12+W14+W17</f>
        <v>0</v>
      </c>
      <c r="X19" s="483"/>
      <c r="Y19" s="492">
        <f>Y12+Y14+Y17</f>
        <v>0</v>
      </c>
      <c r="Z19" s="483" t="e">
        <f>Z12+#REF!+Z14+Z17+#REF!+#REF!</f>
        <v>#REF!</v>
      </c>
      <c r="AA19" s="492">
        <f>AA12+AA14+AA17</f>
        <v>0</v>
      </c>
      <c r="AB19" s="483"/>
      <c r="AC19" s="492">
        <f>AC12+AC14+AC17</f>
        <v>0</v>
      </c>
      <c r="AD19" s="483"/>
      <c r="AE19" s="492">
        <f>AE12+AE14+AE17</f>
        <v>0</v>
      </c>
      <c r="AF19" s="483"/>
      <c r="AG19" s="492">
        <f>AG12+AG14+AG17</f>
        <v>0</v>
      </c>
      <c r="AH19" s="483"/>
      <c r="AI19" s="492">
        <f>AI12+AI14+AI17</f>
        <v>0</v>
      </c>
      <c r="AJ19" s="483"/>
      <c r="AK19" s="492">
        <f>AK12+AK14+AK17</f>
        <v>0</v>
      </c>
      <c r="AL19" s="483"/>
      <c r="AM19" s="492">
        <f>AM12+AM14+AM17</f>
        <v>0</v>
      </c>
      <c r="AN19" s="483"/>
      <c r="AO19" s="492">
        <f>AO12+AO14+AO17</f>
        <v>0</v>
      </c>
      <c r="AP19" s="483" t="e">
        <f>AP12+#REF!+AP14+AP17+#REF!+#REF!</f>
        <v>#REF!</v>
      </c>
      <c r="AQ19" s="492">
        <f>AQ12+AQ14+AQ17</f>
        <v>0</v>
      </c>
      <c r="AR19" s="483"/>
      <c r="AS19" s="492">
        <f>AS12+AS14+AS17</f>
        <v>0</v>
      </c>
      <c r="AT19" s="126"/>
    </row>
    <row r="20" spans="2:46" ht="6.4" customHeight="1">
      <c r="B20" s="9"/>
      <c r="C20" s="13"/>
      <c r="D20" s="503"/>
      <c r="E20" s="503"/>
      <c r="F20" s="503"/>
      <c r="G20" s="503"/>
      <c r="H20" s="503"/>
      <c r="I20" s="503"/>
      <c r="J20" s="503"/>
      <c r="K20" s="503"/>
      <c r="L20" s="503"/>
      <c r="M20" s="81"/>
      <c r="N20" s="427"/>
      <c r="P20" s="136"/>
      <c r="Q20" s="400"/>
      <c r="R20" s="126"/>
      <c r="S20" s="400"/>
      <c r="T20" s="126"/>
      <c r="U20" s="400"/>
      <c r="V20" s="126"/>
      <c r="W20" s="400"/>
      <c r="X20" s="126"/>
      <c r="Y20" s="400"/>
      <c r="Z20" s="126"/>
      <c r="AA20" s="400"/>
      <c r="AB20" s="126"/>
      <c r="AC20" s="400"/>
      <c r="AD20" s="126"/>
      <c r="AE20" s="400"/>
      <c r="AF20" s="126"/>
      <c r="AG20" s="400"/>
      <c r="AH20" s="126"/>
      <c r="AI20" s="400"/>
      <c r="AJ20" s="126"/>
      <c r="AK20" s="400"/>
      <c r="AL20" s="126"/>
      <c r="AM20" s="400"/>
      <c r="AN20" s="126"/>
      <c r="AO20" s="400"/>
      <c r="AP20" s="126"/>
      <c r="AQ20" s="400"/>
      <c r="AR20" s="126"/>
      <c r="AS20" s="400"/>
      <c r="AT20" s="126"/>
    </row>
    <row r="21" spans="2:46" ht="15.5">
      <c r="B21" s="289">
        <v>3</v>
      </c>
      <c r="C21" s="402" t="s">
        <v>398</v>
      </c>
      <c r="D21" s="504"/>
      <c r="E21" s="502"/>
      <c r="F21" s="504"/>
      <c r="G21" s="502"/>
      <c r="H21" s="504"/>
      <c r="I21" s="502"/>
      <c r="J21" s="504"/>
      <c r="K21" s="502"/>
      <c r="L21" s="504"/>
      <c r="M21" s="88"/>
      <c r="N21" s="427"/>
      <c r="P21" s="135"/>
      <c r="Q21" s="402"/>
      <c r="R21" s="128"/>
      <c r="S21" s="402"/>
      <c r="T21" s="128"/>
      <c r="U21" s="402"/>
      <c r="V21" s="128"/>
      <c r="W21" s="402"/>
      <c r="X21" s="128"/>
      <c r="Y21" s="402"/>
      <c r="Z21" s="128"/>
      <c r="AA21" s="402"/>
      <c r="AB21" s="128"/>
      <c r="AC21" s="402"/>
      <c r="AD21" s="128"/>
      <c r="AE21" s="402"/>
      <c r="AF21" s="128"/>
      <c r="AG21" s="402"/>
      <c r="AH21" s="128"/>
      <c r="AI21" s="402"/>
      <c r="AJ21" s="126"/>
      <c r="AK21" s="402"/>
      <c r="AL21" s="128"/>
      <c r="AM21" s="402"/>
      <c r="AN21" s="128"/>
      <c r="AO21" s="402"/>
      <c r="AP21" s="128"/>
      <c r="AQ21" s="402"/>
      <c r="AR21" s="128"/>
      <c r="AS21" s="402"/>
      <c r="AT21" s="126"/>
    </row>
    <row r="22" spans="2:46" ht="40.15" customHeight="1" thickBot="1">
      <c r="B22" s="9"/>
      <c r="C22" s="201"/>
      <c r="D22" s="201"/>
      <c r="E22" s="417"/>
      <c r="F22" s="201"/>
      <c r="G22" s="201"/>
      <c r="H22" s="201"/>
      <c r="I22" s="417"/>
      <c r="J22" s="201"/>
      <c r="K22" s="201"/>
      <c r="L22" s="201"/>
      <c r="M22" s="24"/>
      <c r="Q22" s="201"/>
      <c r="R22" s="201"/>
      <c r="S22" s="201"/>
      <c r="T22" s="201"/>
      <c r="U22" s="201"/>
      <c r="V22" s="201"/>
      <c r="W22" s="201"/>
      <c r="X22" s="201"/>
      <c r="Y22" s="201"/>
      <c r="Z22" s="201"/>
      <c r="AA22" s="201"/>
      <c r="AB22" s="201"/>
      <c r="AC22" s="201"/>
      <c r="AD22" s="201"/>
      <c r="AE22" s="201"/>
      <c r="AF22" s="201"/>
      <c r="AG22" s="201"/>
      <c r="AH22" s="201"/>
      <c r="AI22" s="201"/>
      <c r="AJ22" s="201"/>
      <c r="AK22" s="201"/>
      <c r="AL22" s="201"/>
      <c r="AM22" s="201"/>
      <c r="AN22" s="201"/>
      <c r="AO22" s="201"/>
      <c r="AP22" s="201"/>
      <c r="AQ22" s="201"/>
      <c r="AR22" s="201"/>
      <c r="AS22" s="201"/>
    </row>
    <row r="23" spans="2:46" ht="16" thickTop="1">
      <c r="B23" s="9"/>
      <c r="C23" s="416" t="s">
        <v>228</v>
      </c>
      <c r="D23" s="405">
        <f>Insert_Finance!D4</f>
        <v>0</v>
      </c>
      <c r="E23" s="405"/>
      <c r="F23" s="405" t="e">
        <f>INDEX(Insert_Assets!$C$394:$D$413,MATCH(Insert_Finance!D4,Financ_Y,0),2)</f>
        <v>#N/A</v>
      </c>
      <c r="G23" s="406"/>
      <c r="H23" s="405" t="e">
        <f>INDEX(Insert_Assets!$C$394:$D$413,MATCH(F23,Financ_Y,0),2)</f>
        <v>#N/A</v>
      </c>
      <c r="I23" s="405"/>
      <c r="J23" s="405" t="e">
        <f>INDEX(Insert_Assets!$C$394:$D$413,MATCH(H23,Financ_Y,0),2)</f>
        <v>#N/A</v>
      </c>
      <c r="K23" s="405"/>
      <c r="L23" s="405" t="e">
        <f>INDEX(Insert_Assets!$C$394:$D$413,MATCH(J23,Financ_Y,0),2)</f>
        <v>#N/A</v>
      </c>
      <c r="M23" s="26"/>
      <c r="N23" s="424"/>
      <c r="P23" s="120"/>
      <c r="Q23" s="405" t="e">
        <f>INDEX(Insert_Assets!$C$394:$D$413,MATCH(L23,Financ_Y,0),2)</f>
        <v>#N/A</v>
      </c>
      <c r="R23" s="405"/>
      <c r="S23" s="405" t="e">
        <f>INDEX(Insert_Assets!$C$394:$D$413,MATCH(Q23,Financ_Y,0),2)</f>
        <v>#N/A</v>
      </c>
      <c r="T23" s="405"/>
      <c r="U23" s="405" t="e">
        <f>INDEX(Insert_Assets!$C$394:$D$413,MATCH(S23,Financ_Y,0),2)</f>
        <v>#N/A</v>
      </c>
      <c r="V23" s="405"/>
      <c r="W23" s="405" t="e">
        <f>INDEX(Insert_Assets!$C$394:$D$413,MATCH(U23,Financ_Y,0),2)</f>
        <v>#N/A</v>
      </c>
      <c r="X23" s="405"/>
      <c r="Y23" s="405" t="e">
        <f>INDEX(Insert_Assets!$C$394:$D$413,MATCH(W23,Financ_Y,0),2)</f>
        <v>#N/A</v>
      </c>
      <c r="Z23" s="405"/>
      <c r="AA23" s="405" t="e">
        <f>INDEX(Insert_Assets!$C$394:$D$413,MATCH(Y23,Financ_Y,0),2)</f>
        <v>#N/A</v>
      </c>
      <c r="AB23" s="405"/>
      <c r="AC23" s="405" t="e">
        <f>INDEX(Insert_Assets!$C$394:$D$413,MATCH(AA23,Financ_Y,0),2)</f>
        <v>#N/A</v>
      </c>
      <c r="AD23" s="405"/>
      <c r="AE23" s="405" t="e">
        <f>INDEX(Insert_Assets!$C$394:$D$413,MATCH(AC23,Financ_Y,0),2)</f>
        <v>#N/A</v>
      </c>
      <c r="AF23" s="405"/>
      <c r="AG23" s="405" t="e">
        <f>INDEX(Insert_Assets!$C$394:$D$413,MATCH(AE23,Financ_Y,0),2)</f>
        <v>#N/A</v>
      </c>
      <c r="AH23" s="405"/>
      <c r="AI23" s="405" t="e">
        <f>INDEX(Insert_Assets!$C$394:$D$413,MATCH(AG23,Financ_Y,0),2)</f>
        <v>#N/A</v>
      </c>
      <c r="AJ23" s="406"/>
      <c r="AK23" s="405" t="e">
        <f>INDEX(Insert_Assets!$C$394:$D$413,MATCH(AI23,Financ_Y,0),2)</f>
        <v>#N/A</v>
      </c>
      <c r="AL23" s="405"/>
      <c r="AM23" s="405" t="e">
        <f>INDEX(Insert_Assets!$C$394:$D$413,MATCH(AK23,Financ_Y,0),2)</f>
        <v>#N/A</v>
      </c>
      <c r="AN23" s="405"/>
      <c r="AO23" s="405" t="e">
        <f>INDEX(Insert_Assets!$C$394:$D$413,MATCH(AM23,Financ_Y,0),2)</f>
        <v>#N/A</v>
      </c>
      <c r="AP23" s="405"/>
      <c r="AQ23" s="405" t="e">
        <f>INDEX(Insert_Assets!$C$394:$D$413,MATCH(AO23,Financ_Y,0),2)</f>
        <v>#N/A</v>
      </c>
      <c r="AR23" s="405"/>
      <c r="AS23" s="405" t="e">
        <f>INDEX(Insert_Assets!$C$394:$D$413,MATCH(AQ23,Financ_Y,0),2)</f>
        <v>#N/A</v>
      </c>
    </row>
    <row r="24" spans="2:46" ht="15.5">
      <c r="B24" s="9"/>
      <c r="C24" s="77"/>
      <c r="D24" s="405"/>
      <c r="E24" s="405"/>
      <c r="F24" s="405"/>
      <c r="G24" s="406"/>
      <c r="H24" s="405"/>
      <c r="I24" s="405"/>
      <c r="J24" s="405"/>
      <c r="K24" s="405"/>
      <c r="L24" s="405"/>
      <c r="M24" s="26"/>
      <c r="N24" s="424"/>
      <c r="P24" s="120"/>
      <c r="Q24" s="405"/>
      <c r="R24" s="405"/>
      <c r="S24" s="405"/>
      <c r="T24" s="405"/>
      <c r="U24" s="405"/>
      <c r="V24" s="405"/>
      <c r="W24" s="405"/>
      <c r="X24" s="405"/>
      <c r="Y24" s="405"/>
      <c r="Z24" s="405"/>
      <c r="AA24" s="405"/>
      <c r="AB24" s="405"/>
      <c r="AC24" s="405"/>
      <c r="AD24" s="405"/>
      <c r="AE24" s="405"/>
      <c r="AF24" s="405"/>
      <c r="AG24" s="405"/>
      <c r="AH24" s="405"/>
      <c r="AI24" s="405"/>
      <c r="AJ24" s="406"/>
      <c r="AK24" s="405"/>
      <c r="AL24" s="405"/>
      <c r="AM24" s="405"/>
      <c r="AN24" s="405"/>
      <c r="AO24" s="405"/>
      <c r="AP24" s="405"/>
      <c r="AQ24" s="405"/>
      <c r="AR24" s="405"/>
      <c r="AS24" s="405"/>
    </row>
    <row r="25" spans="2:46">
      <c r="C25" s="8" t="s">
        <v>280</v>
      </c>
      <c r="D25" s="403">
        <f>Insert_Customers!Q22</f>
        <v>0</v>
      </c>
      <c r="E25" s="130"/>
      <c r="F25" s="403">
        <f>Insert_Customers!AC62</f>
        <v>0</v>
      </c>
      <c r="G25" s="131"/>
      <c r="H25" s="403">
        <f>Insert_Customers!AE62</f>
        <v>0</v>
      </c>
      <c r="I25" s="131"/>
      <c r="J25" s="403">
        <f>Insert_Customers!AG62</f>
        <v>0</v>
      </c>
      <c r="K25" s="131"/>
      <c r="L25" s="403">
        <f>Insert_Customers!AI62</f>
        <v>0</v>
      </c>
      <c r="M25" s="78"/>
      <c r="N25" s="428"/>
      <c r="O25" s="622" t="s">
        <v>227</v>
      </c>
      <c r="Q25" s="434">
        <f>$L$25</f>
        <v>0</v>
      </c>
      <c r="R25" s="131"/>
      <c r="S25" s="434">
        <f>$L$25</f>
        <v>0</v>
      </c>
      <c r="T25" s="131"/>
      <c r="U25" s="434">
        <f>$L$25</f>
        <v>0</v>
      </c>
      <c r="V25" s="131"/>
      <c r="W25" s="434">
        <f>$L$25</f>
        <v>0</v>
      </c>
      <c r="X25" s="131"/>
      <c r="Y25" s="434">
        <f>$L$25</f>
        <v>0</v>
      </c>
      <c r="Z25" s="131"/>
      <c r="AA25" s="434">
        <f>$L$25</f>
        <v>0</v>
      </c>
      <c r="AB25" s="131"/>
      <c r="AC25" s="434">
        <f>$L$25</f>
        <v>0</v>
      </c>
      <c r="AD25" s="131"/>
      <c r="AE25" s="434">
        <f>$L$25</f>
        <v>0</v>
      </c>
      <c r="AF25" s="131"/>
      <c r="AG25" s="434">
        <f>$L$25</f>
        <v>0</v>
      </c>
      <c r="AH25" s="131"/>
      <c r="AI25" s="434">
        <f>$L$25</f>
        <v>0</v>
      </c>
      <c r="AJ25" s="131"/>
      <c r="AK25" s="434">
        <f>$L$25</f>
        <v>0</v>
      </c>
      <c r="AL25" s="131"/>
      <c r="AM25" s="434">
        <f>$L$25</f>
        <v>0</v>
      </c>
      <c r="AN25" s="131"/>
      <c r="AO25" s="434">
        <f>$L$25</f>
        <v>0</v>
      </c>
      <c r="AP25" s="131"/>
      <c r="AQ25" s="434">
        <f>$L$25</f>
        <v>0</v>
      </c>
      <c r="AR25" s="131"/>
      <c r="AS25" s="434">
        <f>$L$25</f>
        <v>0</v>
      </c>
    </row>
    <row r="26" spans="2:46" ht="14.65" customHeight="1">
      <c r="D26" s="129"/>
      <c r="E26" s="130"/>
      <c r="F26" s="129"/>
      <c r="G26" s="131"/>
      <c r="H26" s="129"/>
      <c r="I26" s="131"/>
      <c r="J26" s="129"/>
      <c r="K26" s="131"/>
      <c r="L26" s="129"/>
      <c r="M26" s="78"/>
      <c r="N26" s="428"/>
      <c r="O26" s="622"/>
      <c r="Q26" s="131"/>
      <c r="R26" s="131"/>
      <c r="S26" s="131"/>
      <c r="T26" s="131"/>
      <c r="U26" s="131"/>
      <c r="V26" s="131"/>
      <c r="W26" s="131"/>
      <c r="X26" s="131"/>
      <c r="Y26" s="131"/>
      <c r="Z26" s="131"/>
      <c r="AA26" s="131"/>
      <c r="AB26" s="131"/>
      <c r="AC26" s="131"/>
      <c r="AD26" s="131"/>
      <c r="AE26" s="131"/>
      <c r="AF26" s="131"/>
      <c r="AG26" s="131"/>
      <c r="AH26" s="131"/>
      <c r="AI26" s="131"/>
      <c r="AJ26" s="131"/>
      <c r="AK26" s="131"/>
      <c r="AL26" s="131"/>
      <c r="AM26" s="131"/>
      <c r="AN26" s="131"/>
      <c r="AO26" s="131"/>
      <c r="AP26" s="131"/>
      <c r="AQ26" s="131"/>
      <c r="AR26" s="131"/>
      <c r="AS26" s="131"/>
    </row>
    <row r="27" spans="2:46" s="131" customFormat="1">
      <c r="B27" s="8"/>
      <c r="C27" s="8" t="s">
        <v>432</v>
      </c>
      <c r="D27" s="530">
        <f>Summary!$E12</f>
        <v>0</v>
      </c>
      <c r="E27" s="529"/>
      <c r="F27" s="530">
        <f>Summary!$E12</f>
        <v>0</v>
      </c>
      <c r="G27" s="529"/>
      <c r="H27" s="530">
        <f>Summary!$E12</f>
        <v>0</v>
      </c>
      <c r="I27" s="529"/>
      <c r="J27" s="530">
        <f>Summary!$E12</f>
        <v>0</v>
      </c>
      <c r="K27" s="529"/>
      <c r="L27" s="530">
        <f>Summary!$E12</f>
        <v>0</v>
      </c>
      <c r="M27" s="24"/>
      <c r="N27" s="423"/>
      <c r="O27" s="622"/>
      <c r="P27" s="8"/>
      <c r="Q27" s="530">
        <f>Summary!$E12</f>
        <v>0</v>
      </c>
      <c r="R27" s="529"/>
      <c r="S27" s="530">
        <f>Summary!$E12</f>
        <v>0</v>
      </c>
      <c r="T27" s="529"/>
      <c r="U27" s="530">
        <f>Summary!$E12</f>
        <v>0</v>
      </c>
      <c r="V27" s="529"/>
      <c r="W27" s="530">
        <f>Summary!$E12</f>
        <v>0</v>
      </c>
      <c r="X27" s="529"/>
      <c r="Y27" s="530">
        <f>Summary!$E12</f>
        <v>0</v>
      </c>
      <c r="AA27" s="530">
        <f>Summary!$E12</f>
        <v>0</v>
      </c>
      <c r="AB27" s="529"/>
      <c r="AC27" s="530">
        <f>Summary!$E12</f>
        <v>0</v>
      </c>
      <c r="AD27" s="529"/>
      <c r="AE27" s="530">
        <f>Summary!$E12</f>
        <v>0</v>
      </c>
      <c r="AF27" s="529"/>
      <c r="AG27" s="530">
        <f>Summary!$E12</f>
        <v>0</v>
      </c>
      <c r="AH27" s="529"/>
      <c r="AI27" s="530">
        <f>Summary!$E12</f>
        <v>0</v>
      </c>
      <c r="AK27" s="530">
        <f>Summary!$E12</f>
        <v>0</v>
      </c>
      <c r="AL27" s="529"/>
      <c r="AM27" s="530">
        <f>Summary!$E12</f>
        <v>0</v>
      </c>
      <c r="AN27" s="529"/>
      <c r="AO27" s="530">
        <f>Summary!$E12</f>
        <v>0</v>
      </c>
      <c r="AP27" s="529"/>
      <c r="AQ27" s="530">
        <f>Summary!$E12</f>
        <v>0</v>
      </c>
      <c r="AR27" s="529"/>
      <c r="AS27" s="530">
        <f>Summary!$E12</f>
        <v>0</v>
      </c>
    </row>
    <row r="28" spans="2:46" ht="14.65" customHeight="1">
      <c r="C28" s="406"/>
      <c r="D28" s="127"/>
      <c r="E28" s="127"/>
      <c r="F28" s="401"/>
      <c r="G28" s="401"/>
      <c r="H28" s="401"/>
      <c r="I28" s="127"/>
      <c r="J28" s="401"/>
      <c r="K28" s="401"/>
      <c r="L28" s="401"/>
      <c r="M28" s="24"/>
      <c r="O28" s="622"/>
      <c r="Q28" s="126"/>
      <c r="R28" s="126"/>
      <c r="S28" s="126"/>
      <c r="T28" s="126"/>
      <c r="U28" s="126"/>
      <c r="V28" s="126"/>
      <c r="W28" s="126"/>
      <c r="X28" s="126"/>
      <c r="Y28" s="126"/>
      <c r="Z28" s="126"/>
      <c r="AA28" s="126"/>
      <c r="AB28" s="126"/>
      <c r="AC28" s="126"/>
      <c r="AD28" s="126"/>
      <c r="AE28" s="126"/>
      <c r="AF28" s="126"/>
      <c r="AG28" s="126"/>
      <c r="AH28" s="126"/>
      <c r="AI28" s="126"/>
      <c r="AJ28" s="126"/>
      <c r="AK28" s="126"/>
      <c r="AL28" s="126"/>
      <c r="AM28" s="126"/>
      <c r="AN28" s="126"/>
      <c r="AO28" s="126"/>
      <c r="AP28" s="126"/>
      <c r="AQ28" s="126"/>
      <c r="AR28" s="126"/>
      <c r="AS28" s="126"/>
    </row>
    <row r="29" spans="2:46" s="13" customFormat="1">
      <c r="C29" s="416" t="s">
        <v>399</v>
      </c>
      <c r="D29" s="501" t="e">
        <f>D19/D25</f>
        <v>#DIV/0!</v>
      </c>
      <c r="E29" s="502"/>
      <c r="F29" s="501" t="e">
        <f>F19/F25</f>
        <v>#DIV/0!</v>
      </c>
      <c r="G29" s="502"/>
      <c r="H29" s="501" t="e">
        <f>H19/H25</f>
        <v>#DIV/0!</v>
      </c>
      <c r="I29" s="502"/>
      <c r="J29" s="501" t="e">
        <f>J19/J25</f>
        <v>#DIV/0!</v>
      </c>
      <c r="K29" s="502"/>
      <c r="L29" s="501" t="e">
        <f>L19/L25</f>
        <v>#DIV/0!</v>
      </c>
      <c r="M29" s="79"/>
      <c r="N29" s="429"/>
      <c r="O29" s="622"/>
      <c r="Q29" s="501" t="e">
        <f>Q19/Q25</f>
        <v>#DIV/0!</v>
      </c>
      <c r="R29" s="503"/>
      <c r="S29" s="501" t="e">
        <f>S19/S25</f>
        <v>#DIV/0!</v>
      </c>
      <c r="T29" s="503"/>
      <c r="U29" s="501" t="e">
        <f>U19/U25</f>
        <v>#DIV/0!</v>
      </c>
      <c r="V29" s="503"/>
      <c r="W29" s="501" t="e">
        <f>W19/W25</f>
        <v>#DIV/0!</v>
      </c>
      <c r="X29" s="503"/>
      <c r="Y29" s="501" t="e">
        <f>Y19/Y25</f>
        <v>#DIV/0!</v>
      </c>
      <c r="Z29" s="503"/>
      <c r="AA29" s="501" t="e">
        <f>AA19/AA25</f>
        <v>#DIV/0!</v>
      </c>
      <c r="AB29" s="503"/>
      <c r="AC29" s="501" t="e">
        <f>AC19/AC25</f>
        <v>#DIV/0!</v>
      </c>
      <c r="AD29" s="503"/>
      <c r="AE29" s="501" t="e">
        <f>AE19/AE25</f>
        <v>#DIV/0!</v>
      </c>
      <c r="AF29" s="503"/>
      <c r="AG29" s="501" t="e">
        <f>AG19/AG25</f>
        <v>#DIV/0!</v>
      </c>
      <c r="AH29" s="503"/>
      <c r="AI29" s="501" t="e">
        <f>AI19/AI25</f>
        <v>#DIV/0!</v>
      </c>
      <c r="AJ29" s="503"/>
      <c r="AK29" s="501" t="e">
        <f>AK19/AK25</f>
        <v>#DIV/0!</v>
      </c>
      <c r="AL29" s="503"/>
      <c r="AM29" s="501" t="e">
        <f>AM19/AM25</f>
        <v>#DIV/0!</v>
      </c>
      <c r="AN29" s="503"/>
      <c r="AO29" s="501" t="e">
        <f>AO19/AO25</f>
        <v>#DIV/0!</v>
      </c>
      <c r="AP29" s="503"/>
      <c r="AQ29" s="501" t="e">
        <f>AQ19/AQ25</f>
        <v>#DIV/0!</v>
      </c>
      <c r="AR29" s="503"/>
      <c r="AS29" s="501" t="e">
        <f>AS19/AS25</f>
        <v>#DIV/0!</v>
      </c>
    </row>
    <row r="30" spans="2:46" s="13" customFormat="1">
      <c r="C30" s="416"/>
      <c r="D30" s="502"/>
      <c r="E30" s="502"/>
      <c r="F30" s="502"/>
      <c r="G30" s="502"/>
      <c r="H30" s="502"/>
      <c r="I30" s="502"/>
      <c r="J30" s="502"/>
      <c r="K30" s="502"/>
      <c r="L30" s="502"/>
      <c r="M30" s="132"/>
      <c r="N30" s="429"/>
      <c r="O30" s="622"/>
      <c r="Q30" s="404"/>
      <c r="R30" s="404"/>
      <c r="S30" s="404"/>
      <c r="T30" s="404"/>
      <c r="U30" s="404"/>
      <c r="V30" s="404"/>
      <c r="W30" s="404"/>
      <c r="X30" s="404"/>
      <c r="Y30" s="404"/>
      <c r="Z30" s="404"/>
      <c r="AA30" s="404"/>
      <c r="AB30" s="404"/>
      <c r="AC30" s="404"/>
      <c r="AD30" s="404"/>
      <c r="AE30" s="404"/>
      <c r="AF30" s="404"/>
      <c r="AG30" s="404"/>
      <c r="AH30" s="404"/>
      <c r="AI30" s="404"/>
      <c r="AJ30" s="404"/>
      <c r="AK30" s="404"/>
      <c r="AL30" s="404"/>
      <c r="AM30" s="404"/>
      <c r="AN30" s="404"/>
      <c r="AO30" s="404"/>
      <c r="AP30" s="404"/>
      <c r="AQ30" s="404"/>
      <c r="AR30" s="404"/>
      <c r="AS30" s="404"/>
    </row>
    <row r="31" spans="2:46" s="13" customFormat="1" ht="15.5">
      <c r="B31" s="289">
        <v>4</v>
      </c>
      <c r="C31" s="416" t="s">
        <v>400</v>
      </c>
      <c r="D31" s="505" t="e">
        <f>D21/D27</f>
        <v>#DIV/0!</v>
      </c>
      <c r="E31" s="502"/>
      <c r="F31" s="505" t="e">
        <f>F21/F27</f>
        <v>#DIV/0!</v>
      </c>
      <c r="G31" s="502"/>
      <c r="H31" s="505" t="e">
        <f>H21/H27</f>
        <v>#DIV/0!</v>
      </c>
      <c r="I31" s="502"/>
      <c r="J31" s="505" t="e">
        <f>J21/J27</f>
        <v>#DIV/0!</v>
      </c>
      <c r="K31" s="502"/>
      <c r="L31" s="505" t="e">
        <f>L21/L27</f>
        <v>#DIV/0!</v>
      </c>
      <c r="M31" s="132"/>
      <c r="N31" s="429"/>
      <c r="O31" s="622"/>
      <c r="Q31" s="404"/>
      <c r="R31" s="404"/>
      <c r="S31" s="404"/>
      <c r="T31" s="404"/>
      <c r="U31" s="404"/>
      <c r="V31" s="404"/>
      <c r="W31" s="404"/>
      <c r="X31" s="404"/>
      <c r="Y31" s="404"/>
      <c r="Z31" s="404"/>
      <c r="AA31" s="404"/>
      <c r="AB31" s="404"/>
      <c r="AC31" s="404"/>
      <c r="AD31" s="404"/>
      <c r="AE31" s="404"/>
      <c r="AF31" s="404"/>
      <c r="AG31" s="404"/>
      <c r="AH31" s="404"/>
      <c r="AI31" s="404"/>
      <c r="AJ31" s="404"/>
      <c r="AK31" s="404"/>
      <c r="AL31" s="404"/>
      <c r="AM31" s="404"/>
      <c r="AN31" s="404"/>
      <c r="AO31" s="404"/>
      <c r="AP31" s="404"/>
      <c r="AQ31" s="404"/>
      <c r="AR31" s="404"/>
      <c r="AS31" s="404"/>
    </row>
    <row r="32" spans="2:46" s="13" customFormat="1">
      <c r="B32" s="77"/>
      <c r="C32" s="406"/>
      <c r="D32" s="502"/>
      <c r="E32" s="502"/>
      <c r="F32" s="502"/>
      <c r="G32" s="502"/>
      <c r="H32" s="502"/>
      <c r="I32" s="502"/>
      <c r="J32" s="502"/>
      <c r="K32" s="502"/>
      <c r="L32" s="502"/>
      <c r="M32" s="77"/>
      <c r="N32" s="430"/>
      <c r="O32" s="622"/>
      <c r="Q32" s="404"/>
      <c r="R32" s="404"/>
      <c r="S32" s="404"/>
      <c r="T32" s="404"/>
      <c r="U32" s="404"/>
      <c r="V32" s="404"/>
      <c r="W32" s="404"/>
      <c r="X32" s="404"/>
      <c r="Y32" s="404"/>
      <c r="Z32" s="404"/>
      <c r="AA32" s="404"/>
      <c r="AB32" s="404"/>
      <c r="AC32" s="404"/>
      <c r="AD32" s="404"/>
      <c r="AE32" s="404"/>
      <c r="AF32" s="404"/>
      <c r="AG32" s="404"/>
      <c r="AH32" s="404"/>
      <c r="AI32" s="404"/>
      <c r="AJ32" s="404"/>
      <c r="AK32" s="404"/>
      <c r="AL32" s="404"/>
      <c r="AM32" s="404"/>
      <c r="AN32" s="404"/>
      <c r="AO32" s="404"/>
      <c r="AP32" s="404"/>
      <c r="AQ32" s="404"/>
      <c r="AR32" s="404"/>
      <c r="AS32" s="404"/>
    </row>
    <row r="33" spans="2:45" s="13" customFormat="1" ht="16.899999999999999" customHeight="1">
      <c r="B33" s="77"/>
      <c r="C33" s="416" t="s">
        <v>401</v>
      </c>
      <c r="D33" s="501" t="e">
        <f>D19/12/Insert_Customers!E22</f>
        <v>#DIV/0!</v>
      </c>
      <c r="E33" s="502"/>
      <c r="F33" s="501" t="e">
        <f>F19/12/Insert_Customers!M44</f>
        <v>#DIV/0!</v>
      </c>
      <c r="G33" s="502"/>
      <c r="H33" s="501" t="e">
        <f>H19/12/Insert_Customers!O44</f>
        <v>#DIV/0!</v>
      </c>
      <c r="I33" s="502"/>
      <c r="J33" s="501" t="e">
        <f>J19/12/Insert_Customers!Q44</f>
        <v>#DIV/0!</v>
      </c>
      <c r="K33" s="502"/>
      <c r="L33" s="501" t="e">
        <f>L19/12/Insert_Customers!S44</f>
        <v>#DIV/0!</v>
      </c>
      <c r="M33" s="79"/>
      <c r="N33" s="429"/>
      <c r="O33" s="622"/>
      <c r="Q33" s="501" t="e">
        <f>Q19/12/Insert_Customers!$S$44</f>
        <v>#DIV/0!</v>
      </c>
      <c r="R33" s="503"/>
      <c r="S33" s="501" t="e">
        <f>S19/12/Insert_Customers!$S$44</f>
        <v>#DIV/0!</v>
      </c>
      <c r="T33" s="503"/>
      <c r="U33" s="501" t="e">
        <f>U19/12/Insert_Customers!$S$44</f>
        <v>#DIV/0!</v>
      </c>
      <c r="V33" s="503"/>
      <c r="W33" s="501" t="e">
        <f>W19/12/Insert_Customers!$S$44</f>
        <v>#DIV/0!</v>
      </c>
      <c r="X33" s="503"/>
      <c r="Y33" s="501" t="e">
        <f>Y19/12/Insert_Customers!$S$44</f>
        <v>#DIV/0!</v>
      </c>
      <c r="Z33" s="503"/>
      <c r="AA33" s="501" t="e">
        <f>AA19/12/Insert_Customers!$S$44</f>
        <v>#DIV/0!</v>
      </c>
      <c r="AB33" s="503"/>
      <c r="AC33" s="501" t="e">
        <f>AC19/12/Insert_Customers!$S$44</f>
        <v>#DIV/0!</v>
      </c>
      <c r="AD33" s="503"/>
      <c r="AE33" s="501" t="e">
        <f>AE19/12/Insert_Customers!$S$44</f>
        <v>#DIV/0!</v>
      </c>
      <c r="AF33" s="503"/>
      <c r="AG33" s="501" t="e">
        <f>AG19/12/Insert_Customers!$S$44</f>
        <v>#DIV/0!</v>
      </c>
      <c r="AH33" s="503"/>
      <c r="AI33" s="501" t="e">
        <f>AI19/12/Insert_Customers!$S$44</f>
        <v>#DIV/0!</v>
      </c>
      <c r="AJ33" s="503"/>
      <c r="AK33" s="501" t="e">
        <f>AK19/12/Insert_Customers!$S$44</f>
        <v>#DIV/0!</v>
      </c>
      <c r="AL33" s="503"/>
      <c r="AM33" s="501" t="e">
        <f>AM19/12/Insert_Customers!$S$44</f>
        <v>#DIV/0!</v>
      </c>
      <c r="AN33" s="503"/>
      <c r="AO33" s="501" t="e">
        <f>AO19/12/Insert_Customers!$S$44</f>
        <v>#DIV/0!</v>
      </c>
      <c r="AP33" s="503"/>
      <c r="AQ33" s="501" t="e">
        <f>AQ19/12/Insert_Customers!$S$44</f>
        <v>#DIV/0!</v>
      </c>
      <c r="AR33" s="503"/>
      <c r="AS33" s="501" t="e">
        <f>AS19/12/Insert_Customers!$S$44</f>
        <v>#DIV/0!</v>
      </c>
    </row>
    <row r="34" spans="2:45" s="13" customFormat="1" ht="10.15" customHeight="1">
      <c r="B34" s="77"/>
      <c r="C34" s="406"/>
      <c r="D34" s="79"/>
      <c r="E34" s="79"/>
      <c r="F34" s="77"/>
      <c r="G34" s="77"/>
      <c r="H34" s="77"/>
      <c r="I34" s="79"/>
      <c r="J34" s="77"/>
      <c r="K34" s="77"/>
      <c r="L34" s="77"/>
      <c r="N34" s="430"/>
    </row>
    <row r="35" spans="2:45" s="13" customFormat="1">
      <c r="B35" s="77"/>
      <c r="C35" s="416" t="s">
        <v>402</v>
      </c>
      <c r="D35" s="501" t="e">
        <f>AVERAGE(D29:L29)</f>
        <v>#DIV/0!</v>
      </c>
      <c r="E35" s="79"/>
      <c r="F35" s="77"/>
      <c r="G35" s="77"/>
      <c r="H35" s="77"/>
      <c r="I35" s="79"/>
      <c r="J35" s="77"/>
      <c r="K35" s="77"/>
      <c r="L35" s="77"/>
      <c r="N35" s="430"/>
    </row>
    <row r="36" spans="2:45" s="13" customFormat="1" ht="15" thickBot="1">
      <c r="B36" s="77"/>
      <c r="C36" s="24"/>
      <c r="D36" s="79"/>
      <c r="E36" s="79"/>
      <c r="I36" s="79"/>
      <c r="N36" s="430"/>
      <c r="Q36" s="419"/>
      <c r="R36" s="419"/>
      <c r="S36" s="419"/>
      <c r="T36" s="419"/>
      <c r="U36" s="419"/>
      <c r="V36" s="419"/>
      <c r="W36" s="419"/>
      <c r="X36" s="419"/>
      <c r="Y36" s="419"/>
      <c r="Z36" s="419"/>
      <c r="AA36" s="419"/>
      <c r="AB36" s="419"/>
      <c r="AC36" s="419"/>
      <c r="AD36" s="419"/>
      <c r="AE36" s="419"/>
      <c r="AF36" s="419"/>
      <c r="AG36" s="419"/>
      <c r="AH36" s="419"/>
      <c r="AI36" s="419"/>
      <c r="AJ36" s="419"/>
      <c r="AK36" s="419"/>
      <c r="AL36" s="419"/>
      <c r="AM36" s="419"/>
      <c r="AN36" s="419"/>
      <c r="AO36" s="419"/>
      <c r="AP36" s="419"/>
      <c r="AQ36" s="419"/>
      <c r="AR36" s="419"/>
      <c r="AS36" s="419"/>
    </row>
    <row r="37" spans="2:45" s="13" customFormat="1" ht="15.5" thickTop="1" thickBot="1">
      <c r="B37" s="77"/>
      <c r="C37" s="417"/>
      <c r="D37" s="418"/>
      <c r="E37" s="418"/>
      <c r="F37" s="419"/>
      <c r="G37" s="419"/>
      <c r="H37" s="419"/>
      <c r="I37" s="418"/>
      <c r="J37" s="419"/>
      <c r="K37" s="419"/>
      <c r="L37" s="419"/>
      <c r="N37" s="430"/>
    </row>
    <row r="38" spans="2:45" s="13" customFormat="1" ht="15" thickTop="1">
      <c r="B38" s="8"/>
      <c r="C38" s="415"/>
      <c r="D38" s="247"/>
      <c r="E38" s="79"/>
      <c r="I38" s="79"/>
      <c r="N38" s="430"/>
    </row>
    <row r="39" spans="2:45" s="13" customFormat="1" ht="15" customHeight="1">
      <c r="B39" s="77"/>
      <c r="C39" s="416" t="s">
        <v>229</v>
      </c>
      <c r="D39" s="408">
        <f>Insert_Finance!D4</f>
        <v>0</v>
      </c>
      <c r="E39" s="408"/>
      <c r="F39" s="408" t="e">
        <f>INDEX(Insert_Assets!$C$394:$D$413,MATCH(Insert_Finance!D4,Financ_Y,0),2)</f>
        <v>#N/A</v>
      </c>
      <c r="G39" s="412"/>
      <c r="H39" s="408" t="e">
        <f>INDEX(Insert_Assets!$C$394:$D$413,MATCH(F39,Financ_Y,0),2)</f>
        <v>#N/A</v>
      </c>
      <c r="I39" s="408"/>
      <c r="J39" s="408" t="e">
        <f>INDEX(Insert_Assets!$C$394:$D$413,MATCH(H39,Financ_Y,0),2)</f>
        <v>#N/A</v>
      </c>
      <c r="K39" s="408"/>
      <c r="L39" s="408" t="e">
        <f>INDEX(Insert_Assets!$C$394:$D$413,MATCH(J39,Financ_Y,0),2)</f>
        <v>#N/A</v>
      </c>
      <c r="N39" s="430"/>
    </row>
    <row r="40" spans="2:45" s="13" customFormat="1" ht="16.149999999999999" customHeight="1">
      <c r="B40" s="618">
        <v>5</v>
      </c>
      <c r="C40" s="8" t="s">
        <v>230</v>
      </c>
      <c r="D40" s="409">
        <v>1</v>
      </c>
      <c r="E40" s="409"/>
      <c r="I40" s="409"/>
      <c r="N40" s="430"/>
      <c r="Q40" s="621" t="s">
        <v>403</v>
      </c>
      <c r="R40" s="621"/>
      <c r="S40" s="621"/>
      <c r="T40" s="621"/>
      <c r="U40" s="621"/>
      <c r="V40" s="621"/>
      <c r="W40" s="621"/>
      <c r="X40" s="621"/>
      <c r="Y40" s="621"/>
      <c r="Z40" s="621"/>
      <c r="AA40" s="621"/>
    </row>
    <row r="41" spans="2:45" ht="16.149999999999999" customHeight="1">
      <c r="B41" s="619"/>
      <c r="C41" s="24"/>
      <c r="D41" s="75"/>
      <c r="E41" s="75"/>
      <c r="I41" s="75"/>
      <c r="Q41" s="412"/>
      <c r="R41" s="412"/>
      <c r="S41" s="408">
        <f>Insert_Finance!D4</f>
        <v>0</v>
      </c>
      <c r="T41" s="408"/>
      <c r="U41" s="408" t="e">
        <f>INDEX(Insert_Assets!$C$394:$D$413,MATCH(Insert_Finance!D4,Financ_Y,0),2)</f>
        <v>#N/A</v>
      </c>
      <c r="V41" s="412"/>
      <c r="W41" s="408" t="e">
        <f>INDEX(Insert_Assets!$C$394:$D$413,MATCH(U41,Financ_Y,0),2)</f>
        <v>#N/A</v>
      </c>
      <c r="X41" s="408"/>
      <c r="Y41" s="408" t="e">
        <f>INDEX(Insert_Assets!$C$394:$D$413,MATCH(W41,Financ_Y,0),2)</f>
        <v>#N/A</v>
      </c>
      <c r="Z41" s="408"/>
      <c r="AA41" s="408" t="e">
        <f>INDEX(Insert_Assets!$C$394:$D$413,MATCH(Y41,Financ_Y,0),2)</f>
        <v>#N/A</v>
      </c>
    </row>
    <row r="42" spans="2:45" s="13" customFormat="1" ht="29">
      <c r="B42" s="620"/>
      <c r="C42" s="410" t="s">
        <v>231</v>
      </c>
      <c r="D42" s="204"/>
      <c r="E42" s="411"/>
      <c r="I42" s="411"/>
      <c r="N42" s="430"/>
      <c r="Q42" s="122" t="s">
        <v>232</v>
      </c>
      <c r="R42" s="122"/>
      <c r="S42" s="492" t="e">
        <f>D44*Insert_Customers!M22</f>
        <v>#DIV/0!</v>
      </c>
      <c r="T42" s="503"/>
      <c r="U42" s="492" t="e">
        <f>F44*Insert_Customers!M62</f>
        <v>#DIV/0!</v>
      </c>
      <c r="V42" s="503"/>
      <c r="W42" s="492" t="e">
        <f>H44*Insert_Customers!O62</f>
        <v>#DIV/0!</v>
      </c>
      <c r="X42" s="503"/>
      <c r="Y42" s="492" t="e">
        <f>J44*Insert_Customers!Q62</f>
        <v>#DIV/0!</v>
      </c>
      <c r="Z42" s="503"/>
      <c r="AA42" s="492" t="e">
        <f>L44*Insert_Customers!S62</f>
        <v>#DIV/0!</v>
      </c>
    </row>
    <row r="43" spans="2:45" ht="12.65" customHeight="1">
      <c r="B43" s="80"/>
      <c r="C43" s="24"/>
      <c r="D43" s="75"/>
      <c r="E43" s="75"/>
      <c r="Q43" s="11"/>
      <c r="R43" s="11"/>
      <c r="S43" s="483"/>
      <c r="T43" s="483"/>
      <c r="U43" s="483"/>
      <c r="V43" s="483"/>
      <c r="W43" s="483"/>
      <c r="X43" s="483"/>
      <c r="Y43" s="483"/>
      <c r="Z43" s="483"/>
      <c r="AA43" s="483"/>
    </row>
    <row r="44" spans="2:45" s="13" customFormat="1">
      <c r="B44" s="77"/>
      <c r="C44" s="8" t="s">
        <v>404</v>
      </c>
      <c r="D44" s="501" t="e">
        <f>D19/(Insert_Customers!M22+'Tariff Calc'!D42*Insert_Customers!O22)</f>
        <v>#DIV/0!</v>
      </c>
      <c r="E44" s="502"/>
      <c r="F44" s="501" t="e">
        <f>F19/(Insert_Customers!M62+'Tariff Calc'!$D$42*Insert_Customers!U62)</f>
        <v>#DIV/0!</v>
      </c>
      <c r="G44" s="502"/>
      <c r="H44" s="501" t="e">
        <f>H19/(Insert_Customers!O62+'Tariff Calc'!$D$42*Insert_Customers!W62)</f>
        <v>#DIV/0!</v>
      </c>
      <c r="I44" s="502"/>
      <c r="J44" s="501" t="e">
        <f>J19/(Insert_Customers!Q62+'Tariff Calc'!$D$42*Insert_Customers!Y62)</f>
        <v>#DIV/0!</v>
      </c>
      <c r="K44" s="502"/>
      <c r="L44" s="501" t="e">
        <f>L19/(Insert_Customers!S62+'Tariff Calc'!$D$42*Insert_Customers!AA62)</f>
        <v>#DIV/0!</v>
      </c>
      <c r="M44" s="81"/>
      <c r="N44" s="427"/>
      <c r="Q44" s="122" t="s">
        <v>233</v>
      </c>
      <c r="R44" s="122"/>
      <c r="S44" s="492" t="e">
        <f>D46*Insert_Customers!O22</f>
        <v>#DIV/0!</v>
      </c>
      <c r="T44" s="503"/>
      <c r="U44" s="492" t="e">
        <f>F46*Insert_Customers!U62</f>
        <v>#DIV/0!</v>
      </c>
      <c r="V44" s="503"/>
      <c r="W44" s="492" t="e">
        <f>H46*Insert_Customers!W62</f>
        <v>#DIV/0!</v>
      </c>
      <c r="X44" s="503"/>
      <c r="Y44" s="492" t="e">
        <f>J46*Insert_Customers!Y62</f>
        <v>#DIV/0!</v>
      </c>
      <c r="Z44" s="503"/>
      <c r="AA44" s="492" t="e">
        <f>L46*Insert_Customers!AA62</f>
        <v>#DIV/0!</v>
      </c>
    </row>
    <row r="45" spans="2:45" ht="4.1500000000000004" customHeight="1">
      <c r="B45" s="80"/>
      <c r="C45" s="24"/>
      <c r="D45" s="493"/>
      <c r="E45" s="493"/>
      <c r="F45" s="493"/>
      <c r="G45" s="493"/>
      <c r="H45" s="493"/>
      <c r="I45" s="493"/>
      <c r="J45" s="493"/>
      <c r="K45" s="493"/>
      <c r="L45" s="493"/>
      <c r="Q45" s="11"/>
      <c r="R45" s="11"/>
      <c r="S45" s="483"/>
      <c r="T45" s="483"/>
      <c r="U45" s="483"/>
      <c r="V45" s="483"/>
      <c r="W45" s="483"/>
      <c r="X45" s="483"/>
      <c r="Y45" s="483"/>
      <c r="Z45" s="483"/>
      <c r="AA45" s="483"/>
    </row>
    <row r="46" spans="2:45" s="13" customFormat="1">
      <c r="B46" s="77"/>
      <c r="C46" s="8" t="s">
        <v>405</v>
      </c>
      <c r="D46" s="501" t="e">
        <f>$D$42*D44</f>
        <v>#DIV/0!</v>
      </c>
      <c r="E46" s="502"/>
      <c r="F46" s="501" t="e">
        <f>$D$42*F44</f>
        <v>#DIV/0!</v>
      </c>
      <c r="G46" s="502"/>
      <c r="H46" s="501" t="e">
        <f>$D$42*H44</f>
        <v>#DIV/0!</v>
      </c>
      <c r="I46" s="502"/>
      <c r="J46" s="501" t="e">
        <f>$D$42*J44</f>
        <v>#DIV/0!</v>
      </c>
      <c r="K46" s="502"/>
      <c r="L46" s="501" t="e">
        <f>$D$42*L44</f>
        <v>#DIV/0!</v>
      </c>
      <c r="M46" s="81"/>
      <c r="N46" s="427"/>
      <c r="Q46" s="122" t="s">
        <v>234</v>
      </c>
      <c r="R46" s="122"/>
      <c r="S46" s="492" t="e">
        <f>D33*12*Insert_Customers!E22</f>
        <v>#DIV/0!</v>
      </c>
      <c r="T46" s="493"/>
      <c r="U46" s="492" t="e">
        <f>F33*12*Insert_Customers!M44</f>
        <v>#DIV/0!</v>
      </c>
      <c r="V46" s="493"/>
      <c r="W46" s="492" t="e">
        <f>H33*12*Insert_Customers!O44</f>
        <v>#DIV/0!</v>
      </c>
      <c r="X46" s="493">
        <f>I33*12*Insert_Customers!P44</f>
        <v>0</v>
      </c>
      <c r="Y46" s="492" t="e">
        <f>J33*12*Insert_Customers!Q44</f>
        <v>#DIV/0!</v>
      </c>
      <c r="Z46" s="493">
        <f>K33*12*Insert_Customers!R44</f>
        <v>0</v>
      </c>
      <c r="AA46" s="492" t="e">
        <f>L33*12*Insert_Customers!S44</f>
        <v>#DIV/0!</v>
      </c>
    </row>
    <row r="47" spans="2:45" s="13" customFormat="1" ht="15" thickBot="1">
      <c r="N47" s="430"/>
      <c r="Q47" s="419"/>
      <c r="R47" s="419"/>
      <c r="S47" s="419"/>
      <c r="T47" s="419"/>
      <c r="U47" s="419"/>
      <c r="V47" s="419"/>
      <c r="W47" s="419"/>
      <c r="X47" s="419"/>
      <c r="Y47" s="419"/>
      <c r="Z47" s="419"/>
      <c r="AA47" s="419"/>
      <c r="AB47" s="419"/>
      <c r="AC47" s="419"/>
      <c r="AD47" s="419"/>
      <c r="AE47" s="419"/>
      <c r="AF47" s="419"/>
      <c r="AG47" s="419"/>
      <c r="AH47" s="419"/>
      <c r="AI47" s="419"/>
      <c r="AJ47" s="419"/>
      <c r="AK47" s="419"/>
      <c r="AL47" s="419"/>
      <c r="AM47" s="419"/>
      <c r="AN47" s="419"/>
      <c r="AO47" s="419"/>
      <c r="AP47" s="419"/>
      <c r="AQ47" s="419"/>
      <c r="AR47" s="419"/>
      <c r="AS47" s="419"/>
    </row>
    <row r="48" spans="2:45" ht="10.15" customHeight="1" thickTop="1" thickBot="1">
      <c r="C48" s="201"/>
      <c r="D48" s="420"/>
      <c r="E48" s="420"/>
      <c r="F48" s="201"/>
      <c r="G48" s="201"/>
      <c r="H48" s="201"/>
      <c r="I48" s="420"/>
      <c r="J48" s="201"/>
      <c r="K48" s="201"/>
      <c r="L48" s="201"/>
      <c r="M48" s="201"/>
    </row>
    <row r="49" spans="2:37" ht="56.5" customHeight="1" thickTop="1">
      <c r="C49" s="415" t="s">
        <v>235</v>
      </c>
      <c r="D49" s="247" t="s">
        <v>236</v>
      </c>
      <c r="E49" s="68"/>
    </row>
    <row r="50" spans="2:37" ht="14.65" customHeight="1">
      <c r="B50" s="618">
        <v>6</v>
      </c>
      <c r="C50" s="8" t="str">
        <f>Insert_Customers!C11</f>
        <v>Residential</v>
      </c>
      <c r="D50" s="82">
        <v>1</v>
      </c>
      <c r="E50" s="82"/>
    </row>
    <row r="51" spans="2:37" ht="4.1500000000000004" customHeight="1">
      <c r="B51" s="619"/>
      <c r="D51" s="82"/>
      <c r="E51" s="82"/>
    </row>
    <row r="52" spans="2:37" ht="14.65" customHeight="1">
      <c r="B52" s="619"/>
      <c r="C52" s="8" t="str">
        <f>Insert_Customers!C13</f>
        <v>Commercial</v>
      </c>
      <c r="D52" s="413">
        <v>0.8</v>
      </c>
      <c r="E52" s="83"/>
    </row>
    <row r="53" spans="2:37" ht="4.1500000000000004" customHeight="1">
      <c r="B53" s="619"/>
      <c r="D53" s="83"/>
      <c r="E53" s="83"/>
    </row>
    <row r="54" spans="2:37" ht="14.65" customHeight="1">
      <c r="B54" s="619"/>
      <c r="C54" s="8" t="str">
        <f>Insert_Customers!C15</f>
        <v>Productive</v>
      </c>
      <c r="D54" s="413">
        <v>0.5</v>
      </c>
      <c r="E54" s="83"/>
    </row>
    <row r="55" spans="2:37" ht="4.1500000000000004" customHeight="1">
      <c r="B55" s="619"/>
      <c r="D55" s="83"/>
      <c r="E55" s="83"/>
    </row>
    <row r="56" spans="2:37" ht="14.65" customHeight="1">
      <c r="B56" s="619"/>
      <c r="C56" s="8" t="str">
        <f>Insert_Customers!C17</f>
        <v>Public</v>
      </c>
      <c r="D56" s="413">
        <v>0</v>
      </c>
      <c r="E56" s="83"/>
    </row>
    <row r="57" spans="2:37" ht="4.1500000000000004" customHeight="1">
      <c r="B57" s="619"/>
      <c r="D57" s="83"/>
      <c r="E57" s="83"/>
    </row>
    <row r="58" spans="2:37" ht="14.65" customHeight="1">
      <c r="B58" s="619"/>
      <c r="C58" s="8" t="str">
        <f>Insert_Customers!C19</f>
        <v/>
      </c>
      <c r="D58" s="413"/>
      <c r="E58" s="83"/>
    </row>
    <row r="59" spans="2:37" ht="4.1500000000000004" customHeight="1">
      <c r="B59" s="619"/>
      <c r="D59" s="83"/>
      <c r="E59" s="83"/>
    </row>
    <row r="60" spans="2:37" ht="14.65" customHeight="1">
      <c r="B60" s="620"/>
      <c r="C60" s="8" t="str">
        <f>Insert_Customers!C21</f>
        <v/>
      </c>
      <c r="D60" s="413"/>
      <c r="E60" s="83"/>
    </row>
    <row r="61" spans="2:37" ht="25.15" customHeight="1">
      <c r="C61" s="13"/>
      <c r="D61" s="84"/>
      <c r="E61" s="84"/>
      <c r="S61" s="621" t="s">
        <v>237</v>
      </c>
      <c r="T61" s="621"/>
      <c r="U61" s="621"/>
      <c r="V61" s="621"/>
      <c r="W61" s="621"/>
      <c r="X61" s="621"/>
      <c r="Y61" s="621"/>
      <c r="Z61" s="621"/>
      <c r="AA61" s="621"/>
      <c r="AB61" s="412"/>
      <c r="AC61" s="621" t="s">
        <v>238</v>
      </c>
      <c r="AD61" s="621"/>
      <c r="AE61" s="621"/>
      <c r="AF61" s="621"/>
      <c r="AG61" s="621"/>
      <c r="AH61" s="621"/>
      <c r="AI61" s="621"/>
      <c r="AJ61" s="621"/>
      <c r="AK61" s="621"/>
    </row>
    <row r="62" spans="2:37">
      <c r="C62" s="414" t="s">
        <v>511</v>
      </c>
      <c r="D62" s="408">
        <f>Insert_Finance!D4</f>
        <v>0</v>
      </c>
      <c r="E62" s="408"/>
      <c r="F62" s="408" t="e">
        <f>INDEX(Insert_Assets!$C$394:$D$413,MATCH(Insert_Finance!D4,Financ_Y,0),2)</f>
        <v>#N/A</v>
      </c>
      <c r="G62" s="412"/>
      <c r="H62" s="408" t="e">
        <f>INDEX(Insert_Assets!$C$394:$D$413,MATCH(F62,Financ_Y,0),2)</f>
        <v>#N/A</v>
      </c>
      <c r="I62" s="408"/>
      <c r="J62" s="408" t="e">
        <f>INDEX(Insert_Assets!$C$394:$D$413,MATCH(H62,Financ_Y,0),2)</f>
        <v>#N/A</v>
      </c>
      <c r="K62" s="408"/>
      <c r="L62" s="408" t="e">
        <f>INDEX(Insert_Assets!$C$394:$D$413,MATCH(J62,Financ_Y,0),2)</f>
        <v>#N/A</v>
      </c>
      <c r="S62" s="408">
        <f>Insert_Finance!D4</f>
        <v>0</v>
      </c>
      <c r="T62" s="408"/>
      <c r="U62" s="408" t="e">
        <f>INDEX(Insert_Assets!$C$394:$D$413,MATCH(Insert_Finance!D4,Financ_Y,0),2)</f>
        <v>#N/A</v>
      </c>
      <c r="V62" s="412"/>
      <c r="W62" s="408" t="e">
        <f>INDEX(Insert_Assets!$C$394:$D$413,MATCH(U62,Financ_Y,0),2)</f>
        <v>#N/A</v>
      </c>
      <c r="X62" s="408"/>
      <c r="Y62" s="408" t="e">
        <f>INDEX(Insert_Assets!$C$394:$D$413,MATCH(W62,Financ_Y,0),2)</f>
        <v>#N/A</v>
      </c>
      <c r="Z62" s="408"/>
      <c r="AA62" s="408" t="e">
        <f>INDEX(Insert_Assets!$C$394:$D$413,MATCH(Y62,Financ_Y,0),2)</f>
        <v>#N/A</v>
      </c>
      <c r="AB62" s="412"/>
      <c r="AC62" s="408">
        <f>Insert_Finance!D4</f>
        <v>0</v>
      </c>
      <c r="AD62" s="408"/>
      <c r="AE62" s="408" t="e">
        <f>INDEX(Insert_Assets!$C$394:$D$413,MATCH(Insert_Finance!D4,Financ_Y,0),2)</f>
        <v>#N/A</v>
      </c>
      <c r="AF62" s="412"/>
      <c r="AG62" s="408" t="e">
        <f>INDEX(Insert_Assets!$C$394:$D$413,MATCH(AE62,Financ_Y,0),2)</f>
        <v>#N/A</v>
      </c>
      <c r="AH62" s="408"/>
      <c r="AI62" s="408" t="e">
        <f>INDEX(Insert_Assets!$C$394:$D$413,MATCH(AG62,Financ_Y,0),2)</f>
        <v>#N/A</v>
      </c>
      <c r="AJ62" s="408"/>
      <c r="AK62" s="408" t="e">
        <f>INDEX(Insert_Assets!$C$394:$D$413,MATCH(AI62,Financ_Y,0),2)</f>
        <v>#N/A</v>
      </c>
    </row>
    <row r="63" spans="2:37">
      <c r="C63" s="8" t="str">
        <f>Insert_Customers!C11</f>
        <v>Residential</v>
      </c>
      <c r="D63" s="492" t="e">
        <f>D19/(Insert_Customers!Q11+'Tariff Calc'!D52*Insert_Customers!Q13+'Tariff Calc'!D54*Insert_Customers!Q15+'Tariff Calc'!D56*Insert_Customers!Q17+'Tariff Calc'!D58*Insert_Customers!Q19+'Tariff Calc'!D60*Insert_Customers!Q21)</f>
        <v>#DIV/0!</v>
      </c>
      <c r="E63" s="493"/>
      <c r="F63" s="492" t="e">
        <f>F19/(Insert_Customers!AC51+'Tariff Calc'!$D52*Insert_Customers!AC53+'Tariff Calc'!$D54*Insert_Customers!AC55+'Tariff Calc'!$D56*Insert_Customers!AC57+'Tariff Calc'!$D58*Insert_Customers!AC59+'Tariff Calc'!$D60*Insert_Customers!AC61)</f>
        <v>#DIV/0!</v>
      </c>
      <c r="G63" s="493"/>
      <c r="H63" s="492" t="e">
        <f>H19/(Insert_Customers!AE51+'Tariff Calc'!$D52*Insert_Customers!AE53+'Tariff Calc'!$D54*Insert_Customers!AE55+'Tariff Calc'!$D56*Insert_Customers!AE57+'Tariff Calc'!$D58*Insert_Customers!AE59+'Tariff Calc'!$D60*Insert_Customers!AE61)</f>
        <v>#DIV/0!</v>
      </c>
      <c r="I63" s="493"/>
      <c r="J63" s="492" t="e">
        <f>J19/(Insert_Customers!AG51+'Tariff Calc'!$D52*Insert_Customers!AG53+'Tariff Calc'!$D54*Insert_Customers!AG55+'Tariff Calc'!$D56*Insert_Customers!AG57+'Tariff Calc'!$D58*Insert_Customers!AG59+'Tariff Calc'!$D60*Insert_Customers!AG61)</f>
        <v>#DIV/0!</v>
      </c>
      <c r="K63" s="493"/>
      <c r="L63" s="492" t="e">
        <f>L19/(Insert_Customers!AI51+'Tariff Calc'!$D52*Insert_Customers!AI53+'Tariff Calc'!$D54*Insert_Customers!AI55+'Tariff Calc'!$D56*Insert_Customers!AI57+'Tariff Calc'!$D58*Insert_Customers!AI59+'Tariff Calc'!$D60*Insert_Customers!AI61)</f>
        <v>#DIV/0!</v>
      </c>
      <c r="S63" s="433">
        <f>Insert_Customers!Q11</f>
        <v>0</v>
      </c>
      <c r="T63" s="82"/>
      <c r="U63" s="433">
        <f>Insert_Customers!AC51</f>
        <v>0</v>
      </c>
      <c r="W63" s="433">
        <f>Insert_Customers!AE51</f>
        <v>0</v>
      </c>
      <c r="X63" s="8">
        <f>Insert_Customers!AF51</f>
        <v>0</v>
      </c>
      <c r="Y63" s="433">
        <f>Insert_Customers!AG51</f>
        <v>0</v>
      </c>
      <c r="Z63" s="8">
        <f>Insert_Customers!AH51</f>
        <v>0</v>
      </c>
      <c r="AA63" s="433">
        <f>Insert_Customers!AI51</f>
        <v>0</v>
      </c>
      <c r="AC63" s="492" t="e">
        <f>S63*D63</f>
        <v>#DIV/0!</v>
      </c>
      <c r="AD63" s="506"/>
      <c r="AE63" s="492" t="e">
        <f>U63*F63</f>
        <v>#DIV/0!</v>
      </c>
      <c r="AF63" s="483"/>
      <c r="AG63" s="492" t="e">
        <f>W63*H63</f>
        <v>#DIV/0!</v>
      </c>
      <c r="AH63" s="483"/>
      <c r="AI63" s="492" t="e">
        <f>Y63*J63</f>
        <v>#DIV/0!</v>
      </c>
      <c r="AJ63" s="483"/>
      <c r="AK63" s="492" t="e">
        <f>AA63*L63</f>
        <v>#DIV/0!</v>
      </c>
    </row>
    <row r="64" spans="2:37" ht="5.65" customHeight="1">
      <c r="D64" s="483"/>
      <c r="E64" s="493"/>
      <c r="F64" s="483"/>
      <c r="G64" s="493"/>
      <c r="H64" s="483"/>
      <c r="I64" s="493"/>
      <c r="J64" s="483"/>
      <c r="K64" s="493"/>
      <c r="L64" s="483"/>
      <c r="S64" s="431"/>
      <c r="T64" s="82"/>
      <c r="U64" s="431"/>
      <c r="W64" s="431"/>
      <c r="Y64" s="431"/>
      <c r="AA64" s="431"/>
      <c r="AC64" s="483"/>
      <c r="AD64" s="506"/>
      <c r="AE64" s="483"/>
      <c r="AF64" s="483"/>
      <c r="AG64" s="483"/>
      <c r="AH64" s="483"/>
      <c r="AI64" s="483"/>
      <c r="AJ64" s="483"/>
      <c r="AK64" s="483"/>
    </row>
    <row r="65" spans="3:37">
      <c r="C65" s="8" t="str">
        <f>Insert_Customers!C13</f>
        <v>Commercial</v>
      </c>
      <c r="D65" s="492" t="e">
        <f>$D52*D$63</f>
        <v>#DIV/0!</v>
      </c>
      <c r="E65" s="493"/>
      <c r="F65" s="492" t="e">
        <f t="shared" ref="F65:L65" si="0">$D52*F$63</f>
        <v>#DIV/0!</v>
      </c>
      <c r="G65" s="493"/>
      <c r="H65" s="492" t="e">
        <f t="shared" si="0"/>
        <v>#DIV/0!</v>
      </c>
      <c r="I65" s="493"/>
      <c r="J65" s="492" t="e">
        <f t="shared" si="0"/>
        <v>#DIV/0!</v>
      </c>
      <c r="K65" s="493"/>
      <c r="L65" s="492" t="e">
        <f t="shared" si="0"/>
        <v>#DIV/0!</v>
      </c>
      <c r="S65" s="433">
        <f>Insert_Customers!Q13</f>
        <v>0</v>
      </c>
      <c r="T65" s="83"/>
      <c r="U65" s="433">
        <f>Insert_Customers!AC53</f>
        <v>0</v>
      </c>
      <c r="W65" s="433">
        <f>Insert_Customers!AE53</f>
        <v>0</v>
      </c>
      <c r="X65" s="8">
        <f>Insert_Customers!AF53</f>
        <v>0</v>
      </c>
      <c r="Y65" s="433">
        <f>Insert_Customers!AG53</f>
        <v>0</v>
      </c>
      <c r="Z65" s="8">
        <f>Insert_Customers!AH53</f>
        <v>0</v>
      </c>
      <c r="AA65" s="433">
        <f>Insert_Customers!AI53</f>
        <v>0</v>
      </c>
      <c r="AC65" s="492" t="e">
        <f>S65*D65</f>
        <v>#DIV/0!</v>
      </c>
      <c r="AD65" s="507"/>
      <c r="AE65" s="492" t="e">
        <f>U65*F65</f>
        <v>#DIV/0!</v>
      </c>
      <c r="AF65" s="483"/>
      <c r="AG65" s="492" t="e">
        <f>W65*H65</f>
        <v>#DIV/0!</v>
      </c>
      <c r="AH65" s="483"/>
      <c r="AI65" s="492" t="e">
        <f>Y65*J65</f>
        <v>#DIV/0!</v>
      </c>
      <c r="AJ65" s="483"/>
      <c r="AK65" s="492" t="e">
        <f>AA65*L65</f>
        <v>#DIV/0!</v>
      </c>
    </row>
    <row r="66" spans="3:37" ht="6" customHeight="1">
      <c r="D66" s="493"/>
      <c r="E66" s="493"/>
      <c r="F66" s="493"/>
      <c r="G66" s="493"/>
      <c r="H66" s="493"/>
      <c r="I66" s="493"/>
      <c r="J66" s="493"/>
      <c r="K66" s="493"/>
      <c r="L66" s="493"/>
      <c r="S66" s="431"/>
      <c r="T66" s="83"/>
      <c r="U66" s="431"/>
      <c r="W66" s="431"/>
      <c r="Y66" s="431"/>
      <c r="AA66" s="431"/>
      <c r="AC66" s="483"/>
      <c r="AD66" s="507"/>
      <c r="AE66" s="483"/>
      <c r="AF66" s="483"/>
      <c r="AG66" s="483"/>
      <c r="AH66" s="483"/>
      <c r="AI66" s="483"/>
      <c r="AJ66" s="483"/>
      <c r="AK66" s="483"/>
    </row>
    <row r="67" spans="3:37">
      <c r="C67" s="8" t="str">
        <f>Insert_Customers!C15</f>
        <v>Productive</v>
      </c>
      <c r="D67" s="492" t="e">
        <f t="shared" ref="D67:L73" si="1">$D54*D$63</f>
        <v>#DIV/0!</v>
      </c>
      <c r="E67" s="493"/>
      <c r="F67" s="492" t="e">
        <f t="shared" si="1"/>
        <v>#DIV/0!</v>
      </c>
      <c r="G67" s="493"/>
      <c r="H67" s="492" t="e">
        <f t="shared" si="1"/>
        <v>#DIV/0!</v>
      </c>
      <c r="I67" s="493"/>
      <c r="J67" s="492" t="e">
        <f t="shared" si="1"/>
        <v>#DIV/0!</v>
      </c>
      <c r="K67" s="493"/>
      <c r="L67" s="492" t="e">
        <f t="shared" si="1"/>
        <v>#DIV/0!</v>
      </c>
      <c r="S67" s="433">
        <f>Insert_Customers!Q15</f>
        <v>0</v>
      </c>
      <c r="T67" s="83"/>
      <c r="U67" s="433">
        <f>Insert_Customers!AC55</f>
        <v>0</v>
      </c>
      <c r="W67" s="433">
        <f>Insert_Customers!AE55</f>
        <v>0</v>
      </c>
      <c r="X67" s="8">
        <f>Insert_Customers!AF55</f>
        <v>0</v>
      </c>
      <c r="Y67" s="433">
        <f>Insert_Customers!AG55</f>
        <v>0</v>
      </c>
      <c r="Z67" s="8">
        <f>Insert_Customers!AH55</f>
        <v>0</v>
      </c>
      <c r="AA67" s="433">
        <f>Insert_Customers!AI55</f>
        <v>0</v>
      </c>
      <c r="AC67" s="492" t="e">
        <f>S67*D67</f>
        <v>#DIV/0!</v>
      </c>
      <c r="AD67" s="507"/>
      <c r="AE67" s="492" t="e">
        <f>U67*F67</f>
        <v>#DIV/0!</v>
      </c>
      <c r="AF67" s="483"/>
      <c r="AG67" s="492" t="e">
        <f>W67*H67</f>
        <v>#DIV/0!</v>
      </c>
      <c r="AH67" s="483"/>
      <c r="AI67" s="492" t="e">
        <f>Y67*J67</f>
        <v>#DIV/0!</v>
      </c>
      <c r="AJ67" s="483"/>
      <c r="AK67" s="492" t="e">
        <f>AA67*L67</f>
        <v>#DIV/0!</v>
      </c>
    </row>
    <row r="68" spans="3:37" ht="5.65" customHeight="1">
      <c r="D68" s="493"/>
      <c r="E68" s="493"/>
      <c r="F68" s="493"/>
      <c r="G68" s="493"/>
      <c r="H68" s="493"/>
      <c r="I68" s="493"/>
      <c r="J68" s="493"/>
      <c r="K68" s="493"/>
      <c r="L68" s="493"/>
      <c r="S68" s="431"/>
      <c r="T68" s="83"/>
      <c r="U68" s="431"/>
      <c r="W68" s="431"/>
      <c r="Y68" s="431"/>
      <c r="AA68" s="431"/>
      <c r="AC68" s="483"/>
      <c r="AD68" s="507"/>
      <c r="AE68" s="483"/>
      <c r="AF68" s="483"/>
      <c r="AG68" s="483"/>
      <c r="AH68" s="483"/>
      <c r="AI68" s="483"/>
      <c r="AJ68" s="483"/>
      <c r="AK68" s="483"/>
    </row>
    <row r="69" spans="3:37">
      <c r="C69" s="8" t="str">
        <f>Insert_Customers!C17</f>
        <v>Public</v>
      </c>
      <c r="D69" s="492" t="e">
        <f t="shared" si="1"/>
        <v>#DIV/0!</v>
      </c>
      <c r="E69" s="493"/>
      <c r="F69" s="492" t="e">
        <f t="shared" si="1"/>
        <v>#DIV/0!</v>
      </c>
      <c r="G69" s="493"/>
      <c r="H69" s="492" t="e">
        <f t="shared" si="1"/>
        <v>#DIV/0!</v>
      </c>
      <c r="I69" s="493"/>
      <c r="J69" s="492" t="e">
        <f t="shared" si="1"/>
        <v>#DIV/0!</v>
      </c>
      <c r="K69" s="493"/>
      <c r="L69" s="492" t="e">
        <f t="shared" si="1"/>
        <v>#DIV/0!</v>
      </c>
      <c r="S69" s="433">
        <f>Insert_Customers!Q17</f>
        <v>0</v>
      </c>
      <c r="T69" s="83"/>
      <c r="U69" s="433">
        <f>Insert_Customers!AC57</f>
        <v>0</v>
      </c>
      <c r="W69" s="433">
        <f>Insert_Customers!AE57</f>
        <v>0</v>
      </c>
      <c r="X69" s="8">
        <f>Insert_Customers!AF57</f>
        <v>0</v>
      </c>
      <c r="Y69" s="433">
        <f>Insert_Customers!AG57</f>
        <v>0</v>
      </c>
      <c r="Z69" s="8">
        <f>Insert_Customers!AH57</f>
        <v>0</v>
      </c>
      <c r="AA69" s="433">
        <f>Insert_Customers!AI57</f>
        <v>0</v>
      </c>
      <c r="AC69" s="492" t="e">
        <f>S69*D69</f>
        <v>#DIV/0!</v>
      </c>
      <c r="AD69" s="507"/>
      <c r="AE69" s="492" t="e">
        <f>U69*F69</f>
        <v>#DIV/0!</v>
      </c>
      <c r="AF69" s="483"/>
      <c r="AG69" s="492" t="e">
        <f>W69*H69</f>
        <v>#DIV/0!</v>
      </c>
      <c r="AH69" s="483"/>
      <c r="AI69" s="492" t="e">
        <f>Y69*J69</f>
        <v>#DIV/0!</v>
      </c>
      <c r="AJ69" s="483"/>
      <c r="AK69" s="492" t="e">
        <f>AA69*L69</f>
        <v>#DIV/0!</v>
      </c>
    </row>
    <row r="70" spans="3:37" ht="6.65" customHeight="1">
      <c r="D70" s="493"/>
      <c r="E70" s="493"/>
      <c r="F70" s="493"/>
      <c r="G70" s="493"/>
      <c r="H70" s="493"/>
      <c r="I70" s="493"/>
      <c r="J70" s="493"/>
      <c r="K70" s="493"/>
      <c r="L70" s="493"/>
      <c r="S70" s="431"/>
      <c r="T70" s="83"/>
      <c r="U70" s="433"/>
      <c r="W70" s="431"/>
      <c r="Y70" s="431"/>
      <c r="AA70" s="431"/>
      <c r="AC70" s="483"/>
      <c r="AD70" s="507"/>
      <c r="AE70" s="483"/>
      <c r="AF70" s="483"/>
      <c r="AG70" s="483"/>
      <c r="AH70" s="483"/>
      <c r="AI70" s="483"/>
      <c r="AJ70" s="483"/>
      <c r="AK70" s="483"/>
    </row>
    <row r="71" spans="3:37">
      <c r="C71" s="8" t="str">
        <f>Insert_Customers!C19</f>
        <v/>
      </c>
      <c r="D71" s="492" t="e">
        <f t="shared" si="1"/>
        <v>#DIV/0!</v>
      </c>
      <c r="E71" s="493"/>
      <c r="F71" s="492" t="e">
        <f t="shared" si="1"/>
        <v>#DIV/0!</v>
      </c>
      <c r="G71" s="493"/>
      <c r="H71" s="492" t="e">
        <f t="shared" si="1"/>
        <v>#DIV/0!</v>
      </c>
      <c r="I71" s="493"/>
      <c r="J71" s="492" t="e">
        <f t="shared" si="1"/>
        <v>#DIV/0!</v>
      </c>
      <c r="K71" s="493"/>
      <c r="L71" s="492" t="e">
        <f t="shared" si="1"/>
        <v>#DIV/0!</v>
      </c>
      <c r="S71" s="433">
        <f>Insert_Customers!Q19</f>
        <v>0</v>
      </c>
      <c r="T71" s="83"/>
      <c r="U71" s="433">
        <f>Insert_Customers!AC59</f>
        <v>0</v>
      </c>
      <c r="W71" s="433">
        <f>Insert_Customers!AE59</f>
        <v>0</v>
      </c>
      <c r="X71" s="8">
        <f>Insert_Customers!AF59</f>
        <v>0</v>
      </c>
      <c r="Y71" s="433">
        <f>Insert_Customers!AG59</f>
        <v>0</v>
      </c>
      <c r="Z71" s="8">
        <f>Insert_Customers!AH59</f>
        <v>0</v>
      </c>
      <c r="AA71" s="433">
        <f>Insert_Customers!AI59</f>
        <v>0</v>
      </c>
      <c r="AC71" s="492" t="e">
        <f>S71*D71</f>
        <v>#DIV/0!</v>
      </c>
      <c r="AD71" s="507"/>
      <c r="AE71" s="492" t="e">
        <f>U71*F71</f>
        <v>#DIV/0!</v>
      </c>
      <c r="AF71" s="483"/>
      <c r="AG71" s="492" t="e">
        <f>W71*H71</f>
        <v>#DIV/0!</v>
      </c>
      <c r="AH71" s="483"/>
      <c r="AI71" s="492" t="e">
        <f>Y71*J71</f>
        <v>#DIV/0!</v>
      </c>
      <c r="AJ71" s="483"/>
      <c r="AK71" s="492" t="e">
        <f>AA71*L71</f>
        <v>#DIV/0!</v>
      </c>
    </row>
    <row r="72" spans="3:37" ht="4.9000000000000004" customHeight="1">
      <c r="D72" s="493"/>
      <c r="E72" s="493"/>
      <c r="F72" s="493"/>
      <c r="G72" s="493"/>
      <c r="H72" s="493"/>
      <c r="I72" s="493"/>
      <c r="J72" s="493"/>
      <c r="K72" s="493"/>
      <c r="L72" s="493"/>
      <c r="S72" s="431"/>
      <c r="T72" s="83"/>
      <c r="U72" s="431"/>
      <c r="W72" s="431"/>
      <c r="Y72" s="431"/>
      <c r="AA72" s="431"/>
      <c r="AC72" s="483"/>
      <c r="AD72" s="507"/>
      <c r="AE72" s="483"/>
      <c r="AF72" s="483"/>
      <c r="AG72" s="483"/>
      <c r="AH72" s="483"/>
      <c r="AI72" s="483"/>
      <c r="AJ72" s="483"/>
      <c r="AK72" s="483"/>
    </row>
    <row r="73" spans="3:37">
      <c r="C73" s="8" t="str">
        <f>Insert_Customers!C21</f>
        <v/>
      </c>
      <c r="D73" s="492" t="e">
        <f t="shared" si="1"/>
        <v>#DIV/0!</v>
      </c>
      <c r="E73" s="493"/>
      <c r="F73" s="492" t="e">
        <f t="shared" si="1"/>
        <v>#DIV/0!</v>
      </c>
      <c r="G73" s="493"/>
      <c r="H73" s="492" t="e">
        <f t="shared" si="1"/>
        <v>#DIV/0!</v>
      </c>
      <c r="I73" s="493"/>
      <c r="J73" s="492" t="e">
        <f t="shared" si="1"/>
        <v>#DIV/0!</v>
      </c>
      <c r="K73" s="493"/>
      <c r="L73" s="492" t="e">
        <f t="shared" si="1"/>
        <v>#DIV/0!</v>
      </c>
      <c r="S73" s="433">
        <f>Insert_Customers!Q21</f>
        <v>0</v>
      </c>
      <c r="T73" s="83"/>
      <c r="U73" s="433">
        <f>Insert_Customers!AC61</f>
        <v>0</v>
      </c>
      <c r="W73" s="433">
        <f>Insert_Customers!AE61</f>
        <v>0</v>
      </c>
      <c r="X73" s="8">
        <f>Insert_Customers!AF61</f>
        <v>0</v>
      </c>
      <c r="Y73" s="433">
        <f>Insert_Customers!AG61</f>
        <v>0</v>
      </c>
      <c r="Z73" s="8">
        <f>Insert_Customers!AH61</f>
        <v>0</v>
      </c>
      <c r="AA73" s="433">
        <f>Insert_Customers!AI61</f>
        <v>0</v>
      </c>
      <c r="AC73" s="492" t="e">
        <f>S73*D73</f>
        <v>#DIV/0!</v>
      </c>
      <c r="AD73" s="507"/>
      <c r="AE73" s="492" t="e">
        <f>U73*F73</f>
        <v>#DIV/0!</v>
      </c>
      <c r="AF73" s="483"/>
      <c r="AG73" s="492" t="e">
        <f>W73*H73</f>
        <v>#DIV/0!</v>
      </c>
      <c r="AH73" s="483"/>
      <c r="AI73" s="492" t="e">
        <f>Y73*J73</f>
        <v>#DIV/0!</v>
      </c>
      <c r="AJ73" s="483"/>
      <c r="AK73" s="492" t="e">
        <f>AA73*L73</f>
        <v>#DIV/0!</v>
      </c>
    </row>
    <row r="74" spans="3:37">
      <c r="D74" s="37"/>
      <c r="E74" s="37"/>
      <c r="K74" s="37"/>
      <c r="Q74" s="13" t="s">
        <v>69</v>
      </c>
      <c r="R74" s="13"/>
      <c r="S74" s="432">
        <f>SUM(S63:S73)</f>
        <v>0</v>
      </c>
      <c r="T74" s="432"/>
      <c r="U74" s="432">
        <f t="shared" ref="U74:AA74" si="2">SUM(U63:U73)</f>
        <v>0</v>
      </c>
      <c r="V74" s="432"/>
      <c r="W74" s="432">
        <f t="shared" si="2"/>
        <v>0</v>
      </c>
      <c r="X74" s="432">
        <f t="shared" si="2"/>
        <v>0</v>
      </c>
      <c r="Y74" s="432">
        <f t="shared" si="2"/>
        <v>0</v>
      </c>
      <c r="Z74" s="432">
        <f t="shared" si="2"/>
        <v>0</v>
      </c>
      <c r="AA74" s="432">
        <f t="shared" si="2"/>
        <v>0</v>
      </c>
      <c r="AC74" s="503" t="e">
        <f>SUM(AC63:AC73)</f>
        <v>#DIV/0!</v>
      </c>
      <c r="AD74" s="503"/>
      <c r="AE74" s="503" t="e">
        <f t="shared" ref="AE74:AK74" si="3">SUM(AE63:AE73)</f>
        <v>#DIV/0!</v>
      </c>
      <c r="AF74" s="503">
        <f t="shared" si="3"/>
        <v>0</v>
      </c>
      <c r="AG74" s="503" t="e">
        <f t="shared" si="3"/>
        <v>#DIV/0!</v>
      </c>
      <c r="AH74" s="503"/>
      <c r="AI74" s="503" t="e">
        <f t="shared" si="3"/>
        <v>#DIV/0!</v>
      </c>
      <c r="AJ74" s="503"/>
      <c r="AK74" s="503" t="e">
        <f t="shared" si="3"/>
        <v>#DIV/0!</v>
      </c>
    </row>
    <row r="75" spans="3:37"/>
    <row r="76" spans="3:37" ht="22.9" customHeight="1" thickBot="1">
      <c r="C76" s="201"/>
      <c r="D76" s="201"/>
      <c r="E76" s="201"/>
      <c r="F76" s="201"/>
      <c r="G76" s="201"/>
      <c r="H76" s="201"/>
      <c r="I76" s="201"/>
      <c r="J76" s="201"/>
      <c r="K76" s="201"/>
      <c r="L76" s="201"/>
      <c r="S76" s="621" t="s">
        <v>239</v>
      </c>
      <c r="T76" s="621"/>
      <c r="U76" s="621"/>
      <c r="V76" s="621"/>
      <c r="W76" s="621"/>
      <c r="X76" s="621"/>
      <c r="Y76" s="621"/>
      <c r="Z76" s="621"/>
      <c r="AA76" s="621"/>
    </row>
    <row r="77" spans="3:37" ht="19.899999999999999" customHeight="1" thickTop="1">
      <c r="C77" s="414" t="s">
        <v>406</v>
      </c>
      <c r="D77" s="408">
        <f>Insert_Finance!D4</f>
        <v>0</v>
      </c>
      <c r="E77" s="408"/>
      <c r="F77" s="408" t="e">
        <f>INDEX(Insert_Assets!$C$394:$D$413,MATCH(Insert_Finance!D4,Financ_Y,0),2)</f>
        <v>#N/A</v>
      </c>
      <c r="G77" s="412"/>
      <c r="H77" s="408" t="e">
        <f>INDEX(Insert_Assets!$C$394:$D$413,MATCH(F77,Financ_Y,0),2)</f>
        <v>#N/A</v>
      </c>
      <c r="I77" s="408"/>
      <c r="J77" s="408" t="e">
        <f>INDEX(Insert_Assets!$C$394:$D$413,MATCH(H77,Financ_Y,0),2)</f>
        <v>#N/A</v>
      </c>
      <c r="K77" s="408"/>
      <c r="L77" s="408" t="e">
        <f>INDEX(Insert_Assets!$C$394:$D$413,MATCH(J77,Financ_Y,0),2)</f>
        <v>#N/A</v>
      </c>
      <c r="S77" s="408">
        <f>Insert_Finance!D4</f>
        <v>0</v>
      </c>
      <c r="T77" s="408"/>
      <c r="U77" s="408" t="e">
        <f>INDEX(Insert_Assets!$C$394:$D$413,MATCH(Insert_Finance!D4,Financ_Y,0),2)</f>
        <v>#N/A</v>
      </c>
      <c r="V77" s="412"/>
      <c r="W77" s="408" t="e">
        <f>INDEX(Insert_Assets!$C$394:$D$413,MATCH(U77,Financ_Y,0),2)</f>
        <v>#N/A</v>
      </c>
      <c r="X77" s="408"/>
      <c r="Y77" s="408" t="e">
        <f>INDEX(Insert_Assets!$C$394:$D$413,MATCH(W77,Financ_Y,0),2)</f>
        <v>#N/A</v>
      </c>
      <c r="Z77" s="408"/>
      <c r="AA77" s="408" t="e">
        <f>INDEX(Insert_Assets!$C$394:$D$413,MATCH(Y77,Financ_Y,0),2)</f>
        <v>#N/A</v>
      </c>
    </row>
    <row r="78" spans="3:37">
      <c r="C78" s="8" t="str">
        <f>Insert_Customers!C11</f>
        <v>Residential</v>
      </c>
      <c r="D78" s="492">
        <f>IF(Insert_Customers!E11&gt;0,D63*Insert_Customers!Q11/Insert_Customers!E11/12,0)</f>
        <v>0</v>
      </c>
      <c r="E78" s="493"/>
      <c r="F78" s="492">
        <f>IF(Insert_Customers!M33&gt;0,F63*Insert_Customers!AC51/Insert_Customers!M33/12,0)</f>
        <v>0</v>
      </c>
      <c r="G78" s="493">
        <f>IF(Insert_Customers!N33&gt;0,G63*Insert_Customers!AD51/Insert_Customers!N33/12,0)</f>
        <v>0</v>
      </c>
      <c r="H78" s="492">
        <f>IF(Insert_Customers!O33&gt;0,H63*Insert_Customers!AE51/Insert_Customers!O33/12,0)</f>
        <v>0</v>
      </c>
      <c r="I78" s="493"/>
      <c r="J78" s="492">
        <f>IF(Insert_Customers!Q33&gt;0,J63*Insert_Customers!AG51/Insert_Customers!Q33/12,0)</f>
        <v>0</v>
      </c>
      <c r="K78" s="493">
        <f>IF(Insert_Customers!R33&gt;0,K63*Insert_Customers!AH51/Insert_Customers!R33/12,0)</f>
        <v>0</v>
      </c>
      <c r="L78" s="492">
        <f>IF(Insert_Customers!S33&gt;0,L63*Insert_Customers!AI51/Insert_Customers!S33/12,0)</f>
        <v>0</v>
      </c>
      <c r="S78" s="492">
        <f>D78*12*Insert_Customers!E11</f>
        <v>0</v>
      </c>
      <c r="T78" s="506"/>
      <c r="U78" s="492">
        <f>F78*12*Insert_Customers!M33</f>
        <v>0</v>
      </c>
      <c r="V78" s="483"/>
      <c r="W78" s="492">
        <f>H78*12*Insert_Customers!O33</f>
        <v>0</v>
      </c>
      <c r="X78" s="483">
        <f>I78*12*Insert_Customers!P33</f>
        <v>0</v>
      </c>
      <c r="Y78" s="492">
        <f>J78*12*Insert_Customers!Q33</f>
        <v>0</v>
      </c>
      <c r="Z78" s="483">
        <f>K78*12*Insert_Customers!R33</f>
        <v>0</v>
      </c>
      <c r="AA78" s="492">
        <f>L78*12*Insert_Customers!S33</f>
        <v>0</v>
      </c>
    </row>
    <row r="79" spans="3:37" ht="7.9" customHeight="1">
      <c r="D79" s="483"/>
      <c r="E79" s="493"/>
      <c r="F79" s="483"/>
      <c r="G79" s="493"/>
      <c r="H79" s="483"/>
      <c r="I79" s="493"/>
      <c r="J79" s="483"/>
      <c r="K79" s="493"/>
      <c r="L79" s="483"/>
      <c r="S79" s="483"/>
      <c r="T79" s="506"/>
      <c r="U79" s="483"/>
      <c r="V79" s="483"/>
      <c r="W79" s="483"/>
      <c r="X79" s="483"/>
      <c r="Y79" s="483"/>
      <c r="Z79" s="483"/>
      <c r="AA79" s="483"/>
    </row>
    <row r="80" spans="3:37">
      <c r="C80" s="8" t="str">
        <f>Insert_Customers!C13</f>
        <v>Commercial</v>
      </c>
      <c r="D80" s="492">
        <f>IF(Insert_Customers!E13&gt;0,D65*Insert_Customers!Q13/Insert_Customers!E13/12,0)</f>
        <v>0</v>
      </c>
      <c r="E80" s="493"/>
      <c r="F80" s="492">
        <f>IF(Insert_Customers!M35&gt;0,F65*Insert_Customers!AC53/Insert_Customers!M35/12,0)</f>
        <v>0</v>
      </c>
      <c r="G80" s="493">
        <f>IF(Insert_Customers!N35&gt;0,G65*Insert_Customers!AD53/Insert_Customers!N35/12,0)</f>
        <v>0</v>
      </c>
      <c r="H80" s="492">
        <f>IF(Insert_Customers!O35&gt;0,H65*Insert_Customers!AE53/Insert_Customers!O35/12,0)</f>
        <v>0</v>
      </c>
      <c r="I80" s="493"/>
      <c r="J80" s="492">
        <f>IF(Insert_Customers!Q35&gt;0,J65*Insert_Customers!AG53/Insert_Customers!Q35/12,0)</f>
        <v>0</v>
      </c>
      <c r="K80" s="493">
        <f>IF(Insert_Customers!R35&gt;0,K65*Insert_Customers!AH53/Insert_Customers!R35/12,0)</f>
        <v>0</v>
      </c>
      <c r="L80" s="492">
        <f>IF(Insert_Customers!S35&gt;0,L65*Insert_Customers!AI53/Insert_Customers!S35/12,0)</f>
        <v>0</v>
      </c>
      <c r="S80" s="492">
        <f>D80*12*Insert_Customers!E13</f>
        <v>0</v>
      </c>
      <c r="T80" s="507"/>
      <c r="U80" s="492">
        <f>F80*12*Insert_Customers!M35</f>
        <v>0</v>
      </c>
      <c r="V80" s="483"/>
      <c r="W80" s="492">
        <f>H80*12*Insert_Customers!O35</f>
        <v>0</v>
      </c>
      <c r="X80" s="483">
        <f>I80*12*Insert_Customers!P35</f>
        <v>0</v>
      </c>
      <c r="Y80" s="492">
        <f>J80*12*Insert_Customers!Q35</f>
        <v>0</v>
      </c>
      <c r="Z80" s="483">
        <f>K80*12*Insert_Customers!R35</f>
        <v>0</v>
      </c>
      <c r="AA80" s="492">
        <f>L80*12*Insert_Customers!S35</f>
        <v>0</v>
      </c>
    </row>
    <row r="81" spans="2:45" ht="6" customHeight="1">
      <c r="D81" s="493"/>
      <c r="E81" s="493"/>
      <c r="F81" s="493"/>
      <c r="G81" s="493"/>
      <c r="H81" s="493"/>
      <c r="I81" s="493"/>
      <c r="J81" s="493"/>
      <c r="K81" s="493"/>
      <c r="L81" s="493"/>
      <c r="S81" s="483"/>
      <c r="T81" s="507"/>
      <c r="U81" s="483"/>
      <c r="V81" s="483"/>
      <c r="W81" s="483"/>
      <c r="X81" s="483"/>
      <c r="Y81" s="483"/>
      <c r="Z81" s="483"/>
      <c r="AA81" s="483"/>
    </row>
    <row r="82" spans="2:45">
      <c r="C82" s="8" t="str">
        <f>Insert_Customers!C15</f>
        <v>Productive</v>
      </c>
      <c r="D82" s="492">
        <f>IF(Insert_Customers!E15&gt;0,D67*Insert_Customers!Q15/Insert_Customers!E15/12,0)</f>
        <v>0</v>
      </c>
      <c r="E82" s="493"/>
      <c r="F82" s="492">
        <f>IF(Insert_Customers!M37&gt;0,F67*Insert_Customers!AC55/Insert_Customers!M37/12,0)</f>
        <v>0</v>
      </c>
      <c r="G82" s="493">
        <f>IF(Insert_Customers!N37&gt;0,G67*Insert_Customers!AD55/Insert_Customers!N37/12,0)</f>
        <v>0</v>
      </c>
      <c r="H82" s="492">
        <f>IF(Insert_Customers!O37&gt;0,H67*Insert_Customers!AE55/Insert_Customers!O37/12,0)</f>
        <v>0</v>
      </c>
      <c r="I82" s="493"/>
      <c r="J82" s="492">
        <f>IF(Insert_Customers!Q37&gt;0,J67*Insert_Customers!AG55/Insert_Customers!Q37/12,0)</f>
        <v>0</v>
      </c>
      <c r="K82" s="493">
        <f>IF(Insert_Customers!R37&gt;0,K67*Insert_Customers!AH55/Insert_Customers!R37/12,0)</f>
        <v>0</v>
      </c>
      <c r="L82" s="492">
        <f>IF(Insert_Customers!S37&gt;0,L67*Insert_Customers!AI55/Insert_Customers!S37/12,0)</f>
        <v>0</v>
      </c>
      <c r="S82" s="492">
        <f>D82*12*Insert_Customers!E15</f>
        <v>0</v>
      </c>
      <c r="T82" s="507"/>
      <c r="U82" s="492">
        <f>F82*12*Insert_Customers!M37</f>
        <v>0</v>
      </c>
      <c r="V82" s="483"/>
      <c r="W82" s="492">
        <f>H82*12*Insert_Customers!O37</f>
        <v>0</v>
      </c>
      <c r="X82" s="483">
        <f>I82*12*Insert_Customers!P37</f>
        <v>0</v>
      </c>
      <c r="Y82" s="492">
        <f>J82*12*Insert_Customers!Q37</f>
        <v>0</v>
      </c>
      <c r="Z82" s="483">
        <f>K82*12*Insert_Customers!R37</f>
        <v>0</v>
      </c>
      <c r="AA82" s="492">
        <f>L82*12*Insert_Customers!S37</f>
        <v>0</v>
      </c>
    </row>
    <row r="83" spans="2:45" ht="6.65" customHeight="1">
      <c r="D83" s="493"/>
      <c r="E83" s="493"/>
      <c r="F83" s="493"/>
      <c r="G83" s="493"/>
      <c r="H83" s="493"/>
      <c r="I83" s="493"/>
      <c r="J83" s="493"/>
      <c r="K83" s="493"/>
      <c r="L83" s="493"/>
      <c r="S83" s="483"/>
      <c r="T83" s="507"/>
      <c r="U83" s="483"/>
      <c r="V83" s="483"/>
      <c r="W83" s="483"/>
      <c r="X83" s="483"/>
      <c r="Y83" s="483"/>
      <c r="Z83" s="483"/>
      <c r="AA83" s="483"/>
    </row>
    <row r="84" spans="2:45">
      <c r="C84" s="8" t="str">
        <f>Insert_Customers!C17</f>
        <v>Public</v>
      </c>
      <c r="D84" s="492">
        <f>IF(Insert_Customers!E17&gt;0,D69*Insert_Customers!Q17/Insert_Customers!E17/12,0)</f>
        <v>0</v>
      </c>
      <c r="E84" s="493"/>
      <c r="F84" s="492">
        <f>IF(Insert_Customers!M39&gt;0,F69*Insert_Customers!AC57/Insert_Customers!M39/12,0)</f>
        <v>0</v>
      </c>
      <c r="G84" s="493">
        <f>IF(Insert_Customers!N39&gt;0,G69*Insert_Customers!AD57/Insert_Customers!N39/12,0)</f>
        <v>0</v>
      </c>
      <c r="H84" s="492">
        <f>IF(Insert_Customers!O39&gt;0,H69*Insert_Customers!AE57/Insert_Customers!O39/12,0)</f>
        <v>0</v>
      </c>
      <c r="I84" s="493"/>
      <c r="J84" s="492">
        <f>IF(Insert_Customers!Q39&gt;0,J69*Insert_Customers!AG57/Insert_Customers!Q39/12,0)</f>
        <v>0</v>
      </c>
      <c r="K84" s="493">
        <f>IF(Insert_Customers!R39&gt;0,K69*Insert_Customers!AH57/Insert_Customers!R39/12,0)</f>
        <v>0</v>
      </c>
      <c r="L84" s="492">
        <f>IF(Insert_Customers!S39&gt;0,L69*Insert_Customers!AI57/Insert_Customers!S39/12,0)</f>
        <v>0</v>
      </c>
      <c r="S84" s="492">
        <f>D84*12*Insert_Customers!E17</f>
        <v>0</v>
      </c>
      <c r="T84" s="507"/>
      <c r="U84" s="492">
        <f>F84*12*Insert_Customers!M39</f>
        <v>0</v>
      </c>
      <c r="V84" s="483"/>
      <c r="W84" s="492">
        <f>H84*12*Insert_Customers!O39</f>
        <v>0</v>
      </c>
      <c r="X84" s="483">
        <f>I84*12*Insert_Customers!P39</f>
        <v>0</v>
      </c>
      <c r="Y84" s="492">
        <f>J84*12*Insert_Customers!Q39</f>
        <v>0</v>
      </c>
      <c r="Z84" s="483">
        <f>K84*12*Insert_Customers!R39</f>
        <v>0</v>
      </c>
      <c r="AA84" s="492">
        <f>L84*12*Insert_Customers!S39</f>
        <v>0</v>
      </c>
    </row>
    <row r="85" spans="2:45" ht="6" customHeight="1">
      <c r="D85" s="493"/>
      <c r="E85" s="493"/>
      <c r="F85" s="493"/>
      <c r="G85" s="493"/>
      <c r="H85" s="493"/>
      <c r="I85" s="493"/>
      <c r="J85" s="493"/>
      <c r="K85" s="493"/>
      <c r="L85" s="493"/>
      <c r="S85" s="483"/>
      <c r="T85" s="507"/>
      <c r="U85" s="483"/>
      <c r="V85" s="483"/>
      <c r="W85" s="483"/>
      <c r="X85" s="483"/>
      <c r="Y85" s="483"/>
      <c r="Z85" s="483"/>
      <c r="AA85" s="483"/>
    </row>
    <row r="86" spans="2:45">
      <c r="C86" s="8" t="str">
        <f>Insert_Customers!C19</f>
        <v/>
      </c>
      <c r="D86" s="492">
        <f>IF(Insert_Customers!E19&gt;0,D71*Insert_Customers!Q19/Insert_Customers!E19/12,0)</f>
        <v>0</v>
      </c>
      <c r="E86" s="493"/>
      <c r="F86" s="492">
        <f>IF(Insert_Customers!M41&gt;0,F71*Insert_Customers!AC59/Insert_Customers!M41/12,0)</f>
        <v>0</v>
      </c>
      <c r="G86" s="493">
        <f>IF(Insert_Customers!N41&gt;0,G71*Insert_Customers!AD59/Insert_Customers!N41/12,0)</f>
        <v>0</v>
      </c>
      <c r="H86" s="492">
        <f>IF(Insert_Customers!O41&gt;0,H71*Insert_Customers!AE59/Insert_Customers!O41/12,0)</f>
        <v>0</v>
      </c>
      <c r="I86" s="493"/>
      <c r="J86" s="492">
        <f>IF(Insert_Customers!Q41&gt;0,J71*Insert_Customers!AG59/Insert_Customers!Q41/12,0)</f>
        <v>0</v>
      </c>
      <c r="K86" s="493">
        <f>IF(Insert_Customers!R41&gt;0,K71*Insert_Customers!AH59/Insert_Customers!R41/12,0)</f>
        <v>0</v>
      </c>
      <c r="L86" s="492">
        <f>IF(Insert_Customers!S41&gt;0,L71*Insert_Customers!AI59/Insert_Customers!S41/12,0)</f>
        <v>0</v>
      </c>
      <c r="S86" s="492">
        <f>D86*12*Insert_Customers!E19</f>
        <v>0</v>
      </c>
      <c r="T86" s="507"/>
      <c r="U86" s="492">
        <f>F86*12*Insert_Customers!M41</f>
        <v>0</v>
      </c>
      <c r="V86" s="483"/>
      <c r="W86" s="492">
        <f>H86*12*Insert_Customers!O41</f>
        <v>0</v>
      </c>
      <c r="X86" s="483">
        <f>I86*12*Insert_Customers!P41</f>
        <v>0</v>
      </c>
      <c r="Y86" s="492">
        <f>J86*12*Insert_Customers!Q41</f>
        <v>0</v>
      </c>
      <c r="Z86" s="483">
        <f>K86*12*Insert_Customers!R41</f>
        <v>0</v>
      </c>
      <c r="AA86" s="492">
        <f>L86*12*Insert_Customers!S41</f>
        <v>0</v>
      </c>
    </row>
    <row r="87" spans="2:45" ht="6.65" customHeight="1">
      <c r="D87" s="493"/>
      <c r="E87" s="493"/>
      <c r="F87" s="493"/>
      <c r="G87" s="493"/>
      <c r="H87" s="493"/>
      <c r="I87" s="493"/>
      <c r="J87" s="493"/>
      <c r="K87" s="493"/>
      <c r="L87" s="493"/>
      <c r="S87" s="483"/>
      <c r="T87" s="507"/>
      <c r="U87" s="483"/>
      <c r="V87" s="483"/>
      <c r="W87" s="483"/>
      <c r="X87" s="483"/>
      <c r="Y87" s="483"/>
      <c r="Z87" s="483"/>
      <c r="AA87" s="483"/>
    </row>
    <row r="88" spans="2:45">
      <c r="C88" s="8" t="str">
        <f>Insert_Customers!C21</f>
        <v/>
      </c>
      <c r="D88" s="492">
        <f>IF(Insert_Customers!E21&gt;0,D73*Insert_Customers!Q21/Insert_Customers!E21/12,0)</f>
        <v>0</v>
      </c>
      <c r="E88" s="493"/>
      <c r="F88" s="492">
        <f>IF(Insert_Customers!M43&gt;0,F73*Insert_Customers!AC61/Insert_Customers!M43/12,0)</f>
        <v>0</v>
      </c>
      <c r="G88" s="493">
        <f>IF(Insert_Customers!N43&gt;0,G73*Insert_Customers!AD61/Insert_Customers!N43/12,0)</f>
        <v>0</v>
      </c>
      <c r="H88" s="492">
        <f>IF(Insert_Customers!O43&gt;0,H73*Insert_Customers!AE61/Insert_Customers!O43/12,0)</f>
        <v>0</v>
      </c>
      <c r="I88" s="493"/>
      <c r="J88" s="492">
        <f>IF(Insert_Customers!Q43&gt;0,J73*Insert_Customers!AG61/Insert_Customers!Q43/12,0)</f>
        <v>0</v>
      </c>
      <c r="K88" s="493">
        <f>IF(Insert_Customers!R43&gt;0,K73*Insert_Customers!AH61/Insert_Customers!R43/12,0)</f>
        <v>0</v>
      </c>
      <c r="L88" s="492">
        <f>IF(Insert_Customers!S43&gt;0,L73*Insert_Customers!AI61/Insert_Customers!S43/12,0)</f>
        <v>0</v>
      </c>
      <c r="S88" s="492">
        <f>D88*12*Insert_Customers!E21</f>
        <v>0</v>
      </c>
      <c r="T88" s="507"/>
      <c r="U88" s="492">
        <f>F88*12*Insert_Customers!M43</f>
        <v>0</v>
      </c>
      <c r="V88" s="483"/>
      <c r="W88" s="492">
        <f>H88*12*Insert_Customers!O43</f>
        <v>0</v>
      </c>
      <c r="X88" s="483">
        <f>I88*12*Insert_Customers!P43</f>
        <v>0</v>
      </c>
      <c r="Y88" s="492">
        <f>J88*12*Insert_Customers!Q43</f>
        <v>0</v>
      </c>
      <c r="Z88" s="483">
        <f>K88*12*Insert_Customers!R43</f>
        <v>0</v>
      </c>
      <c r="AA88" s="492">
        <f>L88*12*Insert_Customers!S43</f>
        <v>0</v>
      </c>
    </row>
    <row r="89" spans="2:45">
      <c r="Q89" s="13" t="s">
        <v>69</v>
      </c>
      <c r="R89" s="13"/>
      <c r="S89" s="503">
        <f>SUM(S78:S88)</f>
        <v>0</v>
      </c>
      <c r="T89" s="503"/>
      <c r="U89" s="503">
        <f t="shared" ref="U89:AA89" si="4">SUM(U78:U88)</f>
        <v>0</v>
      </c>
      <c r="V89" s="503"/>
      <c r="W89" s="503">
        <f t="shared" si="4"/>
        <v>0</v>
      </c>
      <c r="X89" s="503">
        <f t="shared" si="4"/>
        <v>0</v>
      </c>
      <c r="Y89" s="503">
        <f t="shared" si="4"/>
        <v>0</v>
      </c>
      <c r="Z89" s="503">
        <f t="shared" si="4"/>
        <v>0</v>
      </c>
      <c r="AA89" s="503">
        <f t="shared" si="4"/>
        <v>0</v>
      </c>
    </row>
    <row r="90" spans="2:45" ht="15" thickBot="1">
      <c r="C90" s="201"/>
      <c r="D90" s="201"/>
      <c r="E90" s="201"/>
      <c r="F90" s="201"/>
      <c r="G90" s="201"/>
      <c r="H90" s="201"/>
      <c r="I90" s="201"/>
      <c r="J90" s="201"/>
      <c r="K90" s="201"/>
      <c r="L90" s="201"/>
      <c r="M90" s="201"/>
      <c r="P90" s="201"/>
      <c r="Q90" s="201"/>
      <c r="R90" s="201"/>
      <c r="S90" s="201"/>
      <c r="T90" s="201"/>
      <c r="U90" s="201"/>
      <c r="V90" s="201"/>
      <c r="W90" s="201"/>
      <c r="X90" s="201"/>
      <c r="Y90" s="201"/>
      <c r="Z90" s="201"/>
      <c r="AA90" s="201"/>
      <c r="AB90" s="201"/>
      <c r="AC90" s="201"/>
      <c r="AD90" s="201"/>
      <c r="AE90" s="201"/>
      <c r="AF90" s="201"/>
      <c r="AG90" s="201"/>
      <c r="AH90" s="201"/>
      <c r="AI90" s="201"/>
      <c r="AJ90" s="201"/>
      <c r="AK90" s="201"/>
      <c r="AL90" s="201"/>
      <c r="AM90" s="201"/>
      <c r="AN90" s="201"/>
      <c r="AO90" s="201"/>
      <c r="AP90" s="201"/>
      <c r="AQ90" s="201"/>
      <c r="AR90" s="201"/>
      <c r="AS90" s="201"/>
    </row>
    <row r="91" spans="2:45" ht="15" thickTop="1"/>
    <row r="92" spans="2:45" ht="29">
      <c r="C92" s="555" t="s">
        <v>508</v>
      </c>
      <c r="D92" s="247" t="s">
        <v>509</v>
      </c>
      <c r="E92" s="79"/>
      <c r="F92" s="13"/>
      <c r="G92" s="13"/>
      <c r="H92" s="13"/>
      <c r="I92" s="79"/>
      <c r="J92" s="13"/>
      <c r="K92" s="13"/>
      <c r="L92" s="13"/>
    </row>
    <row r="93" spans="2:45">
      <c r="B93" s="618">
        <v>7</v>
      </c>
      <c r="C93" s="8" t="str">
        <f>C50</f>
        <v>Residential</v>
      </c>
      <c r="D93" s="548"/>
      <c r="E93" s="79"/>
      <c r="F93" s="13"/>
      <c r="G93" s="13"/>
      <c r="H93" s="13"/>
      <c r="I93" s="79"/>
      <c r="J93" s="13"/>
      <c r="K93" s="13"/>
      <c r="L93" s="13"/>
    </row>
    <row r="94" spans="2:45" ht="5.15" customHeight="1">
      <c r="B94" s="619"/>
      <c r="D94" s="549"/>
      <c r="E94" s="79"/>
      <c r="F94" s="13"/>
      <c r="G94" s="13"/>
      <c r="H94" s="13"/>
      <c r="I94" s="79"/>
      <c r="J94" s="13"/>
      <c r="K94" s="13"/>
      <c r="L94" s="13"/>
    </row>
    <row r="95" spans="2:45">
      <c r="B95" s="619"/>
      <c r="C95" s="8" t="str">
        <f>C52</f>
        <v>Commercial</v>
      </c>
      <c r="D95" s="550"/>
      <c r="E95" s="79"/>
      <c r="F95" s="13"/>
      <c r="G95" s="13"/>
      <c r="H95" s="13"/>
      <c r="I95" s="79"/>
      <c r="J95" s="13"/>
      <c r="K95" s="13"/>
      <c r="L95" s="13"/>
    </row>
    <row r="96" spans="2:45" ht="5.15" customHeight="1">
      <c r="B96" s="619"/>
      <c r="D96" s="549"/>
      <c r="E96" s="79"/>
      <c r="F96" s="13"/>
      <c r="G96" s="13"/>
      <c r="H96" s="13"/>
      <c r="I96" s="79"/>
      <c r="J96" s="13"/>
      <c r="K96" s="13"/>
      <c r="L96" s="13"/>
    </row>
    <row r="97" spans="2:14">
      <c r="B97" s="619"/>
      <c r="C97" s="8" t="str">
        <f>C54</f>
        <v>Productive</v>
      </c>
      <c r="D97" s="550"/>
      <c r="E97" s="79"/>
      <c r="F97" s="13"/>
      <c r="G97" s="13"/>
      <c r="H97" s="13"/>
      <c r="I97" s="79"/>
      <c r="J97" s="13"/>
      <c r="K97" s="13"/>
      <c r="L97" s="13"/>
    </row>
    <row r="98" spans="2:14" ht="5.15" customHeight="1">
      <c r="B98" s="619"/>
      <c r="D98" s="549"/>
      <c r="E98" s="79"/>
      <c r="F98" s="13"/>
      <c r="G98" s="13"/>
      <c r="H98" s="13"/>
      <c r="I98" s="79"/>
      <c r="J98" s="13"/>
      <c r="K98" s="13"/>
      <c r="L98" s="13"/>
    </row>
    <row r="99" spans="2:14">
      <c r="B99" s="619"/>
      <c r="C99" s="8" t="str">
        <f>C56</f>
        <v>Public</v>
      </c>
      <c r="D99" s="550">
        <v>0</v>
      </c>
      <c r="E99" s="79"/>
      <c r="F99" s="13"/>
      <c r="G99" s="13"/>
      <c r="H99" s="13"/>
      <c r="I99" s="79"/>
      <c r="J99" s="13"/>
      <c r="K99" s="13"/>
      <c r="L99" s="13"/>
    </row>
    <row r="100" spans="2:14" ht="5.15" customHeight="1">
      <c r="B100" s="619"/>
      <c r="D100" s="549"/>
      <c r="E100" s="79"/>
      <c r="F100" s="13"/>
      <c r="G100" s="13"/>
      <c r="H100" s="13"/>
      <c r="I100" s="79"/>
      <c r="J100" s="13"/>
      <c r="K100" s="13"/>
      <c r="L100" s="13"/>
    </row>
    <row r="101" spans="2:14">
      <c r="B101" s="619"/>
      <c r="D101" s="548"/>
      <c r="E101" s="79"/>
      <c r="F101" s="13"/>
      <c r="G101" s="13"/>
      <c r="H101" s="13"/>
      <c r="I101" s="79"/>
      <c r="J101" s="13"/>
      <c r="K101" s="13"/>
      <c r="L101" s="13"/>
    </row>
    <row r="102" spans="2:14" ht="4.5" customHeight="1">
      <c r="B102" s="619"/>
      <c r="D102" s="549"/>
      <c r="E102" s="79"/>
      <c r="F102" s="13"/>
      <c r="G102" s="13"/>
      <c r="H102" s="13"/>
      <c r="I102" s="79"/>
      <c r="J102" s="13"/>
      <c r="K102" s="13"/>
      <c r="L102" s="13"/>
    </row>
    <row r="103" spans="2:14">
      <c r="B103" s="619"/>
      <c r="C103" s="8" t="str">
        <f>C58</f>
        <v/>
      </c>
      <c r="D103" s="550"/>
      <c r="E103" s="79"/>
      <c r="F103" s="13"/>
      <c r="G103" s="13"/>
      <c r="H103" s="13"/>
      <c r="I103" s="79"/>
      <c r="J103" s="13"/>
      <c r="K103" s="13"/>
      <c r="L103" s="13"/>
    </row>
    <row r="104" spans="2:14" ht="5.15" customHeight="1">
      <c r="B104" s="619"/>
      <c r="D104" s="552"/>
      <c r="E104" s="79"/>
      <c r="F104" s="13"/>
      <c r="G104" s="13"/>
      <c r="H104" s="13"/>
      <c r="I104" s="79"/>
      <c r="J104" s="13"/>
      <c r="K104" s="13"/>
      <c r="L104" s="13"/>
    </row>
    <row r="105" spans="2:14" ht="15.5">
      <c r="B105" s="551"/>
      <c r="D105" s="552"/>
      <c r="E105" s="79"/>
      <c r="F105" s="13"/>
      <c r="G105" s="13"/>
      <c r="H105" s="13"/>
      <c r="I105" s="79"/>
      <c r="J105" s="13"/>
      <c r="K105" s="13"/>
      <c r="L105" s="13"/>
    </row>
    <row r="106" spans="2:14" ht="15.5">
      <c r="B106" s="551"/>
      <c r="C106" s="556" t="s">
        <v>510</v>
      </c>
      <c r="D106" s="408">
        <f>D77</f>
        <v>0</v>
      </c>
      <c r="E106" s="408">
        <f t="shared" ref="E106:L106" si="5">E77</f>
        <v>0</v>
      </c>
      <c r="F106" s="408" t="e">
        <f t="shared" si="5"/>
        <v>#N/A</v>
      </c>
      <c r="G106" s="408">
        <f t="shared" si="5"/>
        <v>0</v>
      </c>
      <c r="H106" s="408" t="e">
        <f t="shared" si="5"/>
        <v>#N/A</v>
      </c>
      <c r="I106" s="408">
        <f t="shared" si="5"/>
        <v>0</v>
      </c>
      <c r="J106" s="408" t="e">
        <f t="shared" si="5"/>
        <v>#N/A</v>
      </c>
      <c r="K106" s="408">
        <f t="shared" si="5"/>
        <v>0</v>
      </c>
      <c r="L106" s="408" t="e">
        <f t="shared" si="5"/>
        <v>#N/A</v>
      </c>
    </row>
    <row r="107" spans="2:14" ht="15.5">
      <c r="B107" s="551"/>
      <c r="C107" s="8" t="str">
        <f>C93</f>
        <v>Residential</v>
      </c>
      <c r="D107" s="492" t="e">
        <f>(D78-$D93)/(S63/Insert_Customers!E11/12)</f>
        <v>#DIV/0!</v>
      </c>
      <c r="E107" s="493"/>
      <c r="F107" s="492" t="e">
        <f>(F78-$D93)/(U63/Insert_Customers!M33/12)</f>
        <v>#DIV/0!</v>
      </c>
      <c r="G107" s="493"/>
      <c r="H107" s="492" t="e">
        <f>(H78-$D93)/(W63/Insert_Customers!O33/12)</f>
        <v>#DIV/0!</v>
      </c>
      <c r="I107" s="493"/>
      <c r="J107" s="492" t="e">
        <f>(J78-$D93)/(Y63/Insert_Customers!Q33/12)</f>
        <v>#DIV/0!</v>
      </c>
      <c r="K107" s="493"/>
      <c r="L107" s="492" t="e">
        <f>(L78-$D93)/(AA63/Insert_Customers!S33/12)</f>
        <v>#DIV/0!</v>
      </c>
    </row>
    <row r="108" spans="2:14" s="24" customFormat="1" ht="5.15" customHeight="1">
      <c r="B108" s="551"/>
      <c r="D108" s="493"/>
      <c r="E108" s="493"/>
      <c r="F108" s="493"/>
      <c r="G108" s="493"/>
      <c r="H108" s="493"/>
      <c r="I108" s="493"/>
      <c r="J108" s="493"/>
      <c r="K108" s="493"/>
      <c r="L108" s="493"/>
      <c r="N108" s="423"/>
    </row>
    <row r="109" spans="2:14" ht="15.5">
      <c r="B109" s="551"/>
      <c r="C109" s="8" t="str">
        <f>C95</f>
        <v>Commercial</v>
      </c>
      <c r="D109" s="492" t="e">
        <f>(D80-$D95)/(S65/Insert_Customers!E13/12)</f>
        <v>#DIV/0!</v>
      </c>
      <c r="E109" s="493"/>
      <c r="F109" s="492" t="e">
        <f>(F80-$D95)/(U65/Insert_Customers!M35/12)</f>
        <v>#DIV/0!</v>
      </c>
      <c r="G109" s="493"/>
      <c r="H109" s="492" t="e">
        <f>(H80-$D95)/(W65/Insert_Customers!O35/12)</f>
        <v>#DIV/0!</v>
      </c>
      <c r="I109" s="493"/>
      <c r="J109" s="492" t="e">
        <f>(J80-$D95)/(Y65/Insert_Customers!Q35/12)</f>
        <v>#DIV/0!</v>
      </c>
      <c r="K109" s="493"/>
      <c r="L109" s="492" t="e">
        <f>(L80-$D95)/(AA65/Insert_Customers!S35/12)</f>
        <v>#DIV/0!</v>
      </c>
    </row>
    <row r="110" spans="2:14" s="24" customFormat="1" ht="5.15" customHeight="1">
      <c r="B110" s="551"/>
      <c r="D110" s="493"/>
      <c r="E110" s="493"/>
      <c r="F110" s="493"/>
      <c r="G110" s="493"/>
      <c r="H110" s="493"/>
      <c r="I110" s="493"/>
      <c r="J110" s="493"/>
      <c r="K110" s="493"/>
      <c r="L110" s="493"/>
      <c r="N110" s="423"/>
    </row>
    <row r="111" spans="2:14" ht="15.5">
      <c r="B111" s="551"/>
      <c r="C111" s="8" t="str">
        <f>C97</f>
        <v>Productive</v>
      </c>
      <c r="D111" s="492" t="e">
        <f>(D82-$D97)/(S67/Insert_Customers!E15/12)</f>
        <v>#DIV/0!</v>
      </c>
      <c r="E111" s="493"/>
      <c r="F111" s="492" t="e">
        <f>(F82-$D97)/(U67/Insert_Customers!M37/12)</f>
        <v>#DIV/0!</v>
      </c>
      <c r="G111" s="493"/>
      <c r="H111" s="492" t="e">
        <f>(H82-$D97)/(W67/Insert_Customers!O37/12)</f>
        <v>#DIV/0!</v>
      </c>
      <c r="I111" s="493"/>
      <c r="J111" s="492" t="e">
        <f>(J82-$D97)/(Y67/Insert_Customers!Q37/12)</f>
        <v>#DIV/0!</v>
      </c>
      <c r="K111" s="493"/>
      <c r="L111" s="492" t="e">
        <f>(L82-$D97)/(AA67/Insert_Customers!S37/12)</f>
        <v>#DIV/0!</v>
      </c>
    </row>
    <row r="112" spans="2:14" s="24" customFormat="1" ht="5.15" customHeight="1">
      <c r="B112" s="551"/>
      <c r="D112" s="493"/>
      <c r="E112" s="493"/>
      <c r="F112" s="493"/>
      <c r="G112" s="493"/>
      <c r="H112" s="493"/>
      <c r="I112" s="493"/>
      <c r="J112" s="493"/>
      <c r="K112" s="493"/>
      <c r="L112" s="493"/>
      <c r="N112" s="423"/>
    </row>
    <row r="113" spans="2:14" ht="15.5">
      <c r="B113" s="551"/>
      <c r="C113" s="8" t="str">
        <f>C99</f>
        <v>Public</v>
      </c>
      <c r="D113" s="492"/>
      <c r="E113" s="493"/>
      <c r="F113" s="492"/>
      <c r="G113" s="493"/>
      <c r="H113" s="492"/>
      <c r="I113" s="493"/>
      <c r="J113" s="492"/>
      <c r="K113" s="493"/>
      <c r="L113" s="492"/>
    </row>
    <row r="114" spans="2:14" s="24" customFormat="1" ht="5.15" customHeight="1">
      <c r="B114" s="551"/>
      <c r="D114" s="493"/>
      <c r="E114" s="493"/>
      <c r="F114" s="493"/>
      <c r="G114" s="493"/>
      <c r="H114" s="493"/>
      <c r="I114" s="493"/>
      <c r="J114" s="493"/>
      <c r="K114" s="493"/>
      <c r="L114" s="493"/>
      <c r="N114" s="423"/>
    </row>
    <row r="115" spans="2:14" ht="15.5">
      <c r="B115" s="551"/>
      <c r="C115" s="8" t="str">
        <f t="shared" ref="C115" si="6">C103</f>
        <v/>
      </c>
      <c r="D115" s="492"/>
      <c r="E115" s="493"/>
      <c r="F115" s="492"/>
      <c r="G115" s="493"/>
      <c r="H115" s="492"/>
      <c r="I115" s="493"/>
      <c r="J115" s="492"/>
      <c r="K115" s="493"/>
      <c r="L115" s="492"/>
    </row>
    <row r="116" spans="2:14" s="24" customFormat="1" ht="5.15" customHeight="1">
      <c r="B116" s="551"/>
      <c r="D116" s="493"/>
      <c r="E116" s="493"/>
      <c r="F116" s="493"/>
      <c r="G116" s="493"/>
      <c r="H116" s="493"/>
      <c r="I116" s="493"/>
      <c r="J116" s="493"/>
      <c r="K116" s="493"/>
      <c r="L116" s="493"/>
      <c r="N116" s="423"/>
    </row>
    <row r="117" spans="2:14" ht="15.5">
      <c r="B117" s="551"/>
      <c r="D117" s="492"/>
      <c r="E117" s="493"/>
      <c r="F117" s="492"/>
      <c r="G117" s="493"/>
      <c r="H117" s="492"/>
      <c r="I117" s="493"/>
      <c r="J117" s="492"/>
      <c r="K117" s="493"/>
      <c r="L117" s="492"/>
    </row>
    <row r="118" spans="2:14" ht="15.5">
      <c r="B118" s="551"/>
      <c r="D118" s="552"/>
      <c r="E118" s="79"/>
      <c r="F118" s="13"/>
      <c r="G118" s="13"/>
      <c r="H118" s="13"/>
      <c r="I118" s="79"/>
      <c r="J118" s="13"/>
      <c r="K118" s="13"/>
      <c r="L118" s="13"/>
    </row>
    <row r="119" spans="2:14" ht="16" thickBot="1">
      <c r="B119" s="551"/>
      <c r="C119" s="201"/>
      <c r="D119" s="201"/>
      <c r="E119" s="201"/>
      <c r="F119" s="201"/>
      <c r="G119" s="201"/>
      <c r="H119" s="201"/>
      <c r="I119" s="201"/>
      <c r="J119" s="201"/>
      <c r="K119" s="201"/>
      <c r="L119" s="201"/>
      <c r="M119" s="201"/>
    </row>
    <row r="120" spans="2:14" ht="15" hidden="1" customHeight="1">
      <c r="B120" s="551"/>
    </row>
    <row r="121" spans="2:14" ht="16" thickTop="1">
      <c r="B121" s="80"/>
      <c r="D121" s="553"/>
      <c r="E121" s="79"/>
      <c r="F121" s="13"/>
      <c r="G121" s="13"/>
      <c r="H121" s="13"/>
      <c r="I121" s="79"/>
      <c r="J121" s="13"/>
      <c r="K121" s="13"/>
      <c r="L121" s="13"/>
    </row>
    <row r="122" spans="2:14" ht="15.5">
      <c r="B122" s="80"/>
      <c r="D122" s="553"/>
      <c r="E122" s="79"/>
      <c r="F122" s="13"/>
      <c r="G122" s="13"/>
      <c r="H122" s="13"/>
      <c r="I122" s="79"/>
      <c r="J122" s="13"/>
      <c r="K122" s="13"/>
      <c r="L122" s="13"/>
    </row>
    <row r="123" spans="2:14">
      <c r="D123" s="493"/>
      <c r="E123" s="493"/>
      <c r="F123" s="493"/>
      <c r="G123" s="493"/>
      <c r="H123" s="493"/>
      <c r="I123" s="493"/>
      <c r="J123" s="493"/>
      <c r="K123" s="493"/>
      <c r="L123" s="493"/>
    </row>
    <row r="124" spans="2:14">
      <c r="D124" s="493"/>
      <c r="E124" s="493"/>
      <c r="F124" s="493"/>
      <c r="G124" s="493"/>
      <c r="H124" s="493"/>
      <c r="I124" s="493"/>
      <c r="J124" s="493"/>
      <c r="K124" s="493"/>
      <c r="L124" s="493"/>
    </row>
    <row r="125" spans="2:14">
      <c r="D125" s="493"/>
      <c r="E125" s="493"/>
      <c r="F125" s="493"/>
      <c r="G125" s="493"/>
      <c r="H125" s="493"/>
      <c r="I125" s="493"/>
      <c r="J125" s="493"/>
      <c r="K125" s="493"/>
      <c r="L125" s="493"/>
    </row>
    <row r="126" spans="2:14">
      <c r="D126" s="493"/>
      <c r="E126" s="493"/>
      <c r="F126" s="493"/>
      <c r="G126" s="493"/>
      <c r="H126" s="493"/>
      <c r="I126" s="493"/>
      <c r="J126" s="493"/>
      <c r="K126" s="493"/>
      <c r="L126" s="493"/>
    </row>
    <row r="127" spans="2:14">
      <c r="D127" s="493"/>
      <c r="E127" s="493"/>
      <c r="F127" s="493"/>
      <c r="G127" s="493"/>
      <c r="H127" s="493"/>
      <c r="I127" s="493"/>
      <c r="J127" s="493"/>
      <c r="K127" s="493"/>
      <c r="L127" s="493"/>
    </row>
    <row r="128" spans="2:14">
      <c r="D128" s="24"/>
      <c r="E128" s="24"/>
      <c r="F128" s="24"/>
      <c r="G128" s="24"/>
      <c r="H128" s="24"/>
      <c r="I128" s="24"/>
      <c r="J128" s="24"/>
      <c r="K128" s="24"/>
      <c r="L128" s="24"/>
    </row>
    <row r="129" spans="4:12">
      <c r="D129" s="24"/>
      <c r="E129" s="24"/>
      <c r="F129" s="24"/>
      <c r="G129" s="24"/>
      <c r="H129" s="24"/>
      <c r="I129" s="24"/>
      <c r="J129" s="24"/>
      <c r="K129" s="24"/>
      <c r="L129" s="24"/>
    </row>
    <row r="130" spans="4:12">
      <c r="D130" s="24"/>
      <c r="E130" s="24"/>
      <c r="F130" s="24"/>
      <c r="G130" s="24"/>
      <c r="H130" s="24"/>
      <c r="I130" s="24"/>
      <c r="J130" s="24"/>
      <c r="K130" s="24"/>
      <c r="L130" s="24"/>
    </row>
    <row r="131" spans="4:12">
      <c r="D131" s="24"/>
      <c r="E131" s="24"/>
      <c r="F131" s="24"/>
      <c r="G131" s="24"/>
      <c r="H131" s="24"/>
      <c r="I131" s="24"/>
      <c r="J131" s="24"/>
      <c r="K131" s="24"/>
      <c r="L131" s="24"/>
    </row>
    <row r="132" spans="4:12">
      <c r="D132" s="24"/>
      <c r="E132" s="24"/>
      <c r="F132" s="24"/>
      <c r="G132" s="24"/>
      <c r="H132" s="24"/>
      <c r="I132" s="24"/>
      <c r="J132" s="24"/>
      <c r="K132" s="24"/>
      <c r="L132" s="24"/>
    </row>
    <row r="133" spans="4:12"/>
    <row r="134" spans="4:12"/>
    <row r="135" spans="4:12"/>
    <row r="136" spans="4:12"/>
    <row r="137" spans="4:12"/>
    <row r="138" spans="4:12"/>
    <row r="139" spans="4:12"/>
  </sheetData>
  <sheetProtection algorithmName="SHA-512" hashValue="TsPkt7qs6FEqHN3vQ9tbQKjSDLs1Q+JsKZG27dcvKGiFuSEnlQVlIUslBMQS6rnRNa5qj1ovRwbrl8XgFT1p0w==" saltValue="q4F8g/KBVEYzYumdmZOctQ==" spinCount="100000" sheet="1" objects="1" scenarios="1"/>
  <protectedRanges>
    <protectedRange sqref="D93 D95 D97 D99 D101 D103" name="Flat tariff components"/>
    <protectedRange sqref="D6 F6 H6 J6 L6" name="Exchange rate"/>
    <protectedRange sqref="D8 F8 H8 J8 L8" name="CPI"/>
    <protectedRange sqref="D21 F21 H21 J21 L21" name="historical revenue"/>
    <protectedRange sqref="D31 F31 H31 J31 L31" name="historical tariff"/>
    <protectedRange sqref="D42" name="Night time tariff"/>
    <protectedRange sqref="D52 D54 D56 D58 D60" name="Customer group tariff"/>
  </protectedRanges>
  <mergeCells count="10">
    <mergeCell ref="B2:C2"/>
    <mergeCell ref="B50:B60"/>
    <mergeCell ref="B40:B42"/>
    <mergeCell ref="O25:O33"/>
    <mergeCell ref="O12:P19"/>
    <mergeCell ref="B93:B104"/>
    <mergeCell ref="Q40:AA40"/>
    <mergeCell ref="S61:AA61"/>
    <mergeCell ref="AC61:AK61"/>
    <mergeCell ref="S76:AA76"/>
  </mergeCells>
  <conditionalFormatting sqref="D61:E61">
    <cfRule type="cellIs" dxfId="1" priority="3" operator="equal">
      <formula>1</formula>
    </cfRule>
  </conditionalFormatting>
  <conditionalFormatting sqref="AC74:AK74 S89:AA89">
    <cfRule type="cellIs" dxfId="0" priority="74" operator="equal">
      <formula>#REF!</formula>
    </cfRule>
  </conditionalFormatting>
  <pageMargins left="0.7" right="0.7" top="0.78740157499999996" bottom="0.78740157499999996" header="0.3" footer="0.3"/>
  <pageSetup paperSize="9"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DBF01-BA7A-4EBF-9998-42026A9EA50C}">
  <sheetPr>
    <tabColor theme="5" tint="0.79998168889431442"/>
  </sheetPr>
  <dimension ref="A1:M55"/>
  <sheetViews>
    <sheetView showGridLines="0" topLeftCell="A7" zoomScale="60" zoomScaleNormal="60" workbookViewId="0">
      <selection activeCell="F29" sqref="F29:F33"/>
    </sheetView>
  </sheetViews>
  <sheetFormatPr defaultColWidth="11.453125" defaultRowHeight="14.5"/>
  <cols>
    <col min="1" max="1" width="11.453125" style="8"/>
    <col min="2" max="2" width="69.7265625" style="8" customWidth="1"/>
    <col min="3" max="3" width="14.26953125" style="11" customWidth="1"/>
    <col min="4" max="4" width="15.7265625" style="8" customWidth="1"/>
    <col min="5" max="16384" width="11.453125" style="8"/>
  </cols>
  <sheetData>
    <row r="1" spans="1:13" ht="26.5" thickBot="1">
      <c r="A1" s="597" t="s">
        <v>138</v>
      </c>
      <c r="B1" s="598"/>
    </row>
    <row r="3" spans="1:13" s="13" customFormat="1" ht="43.5">
      <c r="B3" s="52" t="s">
        <v>139</v>
      </c>
      <c r="C3" s="53" t="s">
        <v>122</v>
      </c>
      <c r="D3" s="54" t="s">
        <v>140</v>
      </c>
    </row>
    <row r="4" spans="1:13" s="13" customFormat="1" ht="14.65" customHeight="1">
      <c r="A4" s="623" t="s">
        <v>102</v>
      </c>
      <c r="B4" s="3" t="s">
        <v>73</v>
      </c>
      <c r="C4" s="4"/>
      <c r="D4" s="55"/>
      <c r="F4" s="134" t="s">
        <v>332</v>
      </c>
      <c r="G4" s="134"/>
      <c r="H4" s="134"/>
      <c r="I4" s="134"/>
      <c r="J4" s="134"/>
      <c r="K4" s="134"/>
      <c r="L4" s="134"/>
      <c r="M4" s="134"/>
    </row>
    <row r="5" spans="1:13" ht="14.65" customHeight="1">
      <c r="A5" s="624"/>
      <c r="B5" s="56" t="s">
        <v>79</v>
      </c>
      <c r="C5" s="57" t="s">
        <v>141</v>
      </c>
      <c r="D5" s="105">
        <v>20</v>
      </c>
      <c r="F5" s="133" t="s">
        <v>285</v>
      </c>
      <c r="G5" s="133"/>
      <c r="H5" s="133"/>
      <c r="I5" s="133">
        <v>20</v>
      </c>
    </row>
    <row r="6" spans="1:13" ht="14.65" customHeight="1">
      <c r="A6" s="624"/>
      <c r="B6" s="2" t="s">
        <v>80</v>
      </c>
      <c r="C6" s="1" t="s">
        <v>120</v>
      </c>
      <c r="D6" s="106">
        <v>5</v>
      </c>
      <c r="F6" s="133" t="s">
        <v>286</v>
      </c>
      <c r="G6" s="133"/>
      <c r="H6" s="133"/>
      <c r="I6" s="133">
        <v>5</v>
      </c>
    </row>
    <row r="7" spans="1:13" ht="14.65" customHeight="1">
      <c r="A7" s="624"/>
      <c r="B7" s="2" t="s">
        <v>142</v>
      </c>
      <c r="C7" s="1" t="s">
        <v>120</v>
      </c>
      <c r="D7" s="106">
        <v>15</v>
      </c>
      <c r="F7" s="133" t="s">
        <v>287</v>
      </c>
      <c r="G7" s="133"/>
      <c r="H7" s="133"/>
      <c r="I7" s="133">
        <v>15</v>
      </c>
    </row>
    <row r="8" spans="1:13" ht="14.65" customHeight="1">
      <c r="A8" s="624"/>
      <c r="B8" s="2" t="s">
        <v>81</v>
      </c>
      <c r="C8" s="1" t="s">
        <v>143</v>
      </c>
      <c r="D8" s="106">
        <v>10</v>
      </c>
      <c r="F8" s="133" t="s">
        <v>288</v>
      </c>
      <c r="G8" s="133"/>
      <c r="H8" s="133"/>
      <c r="I8" s="133">
        <v>10</v>
      </c>
    </row>
    <row r="9" spans="1:13" ht="14.65" customHeight="1">
      <c r="A9" s="624"/>
      <c r="B9" s="2" t="s">
        <v>82</v>
      </c>
      <c r="C9" s="1" t="s">
        <v>143</v>
      </c>
      <c r="D9" s="106">
        <v>10</v>
      </c>
      <c r="F9" s="133" t="s">
        <v>289</v>
      </c>
      <c r="G9" s="133"/>
      <c r="H9" s="133"/>
      <c r="I9" s="133">
        <v>10</v>
      </c>
    </row>
    <row r="10" spans="1:13" ht="14.65" customHeight="1">
      <c r="A10" s="624"/>
      <c r="B10" s="2" t="s">
        <v>84</v>
      </c>
      <c r="C10" s="1" t="s">
        <v>144</v>
      </c>
      <c r="D10" s="106">
        <v>10</v>
      </c>
      <c r="F10" s="133" t="s">
        <v>290</v>
      </c>
      <c r="G10" s="133"/>
      <c r="H10" s="133"/>
      <c r="I10" s="133">
        <v>10</v>
      </c>
    </row>
    <row r="11" spans="1:13" ht="14.65" customHeight="1">
      <c r="A11" s="624"/>
      <c r="B11" s="2"/>
      <c r="C11" s="1"/>
      <c r="D11" s="106"/>
      <c r="F11" s="133" t="s">
        <v>291</v>
      </c>
      <c r="G11" s="133"/>
      <c r="H11" s="133"/>
      <c r="I11" s="133">
        <v>20</v>
      </c>
    </row>
    <row r="12" spans="1:13" ht="14.65" customHeight="1">
      <c r="A12" s="624"/>
      <c r="B12" s="2"/>
      <c r="C12" s="1"/>
      <c r="D12" s="106"/>
      <c r="F12" s="133" t="s">
        <v>292</v>
      </c>
      <c r="G12" s="133"/>
      <c r="H12" s="133"/>
      <c r="I12" s="133">
        <v>20</v>
      </c>
    </row>
    <row r="13" spans="1:13" ht="14.65" customHeight="1">
      <c r="A13" s="624"/>
      <c r="B13" s="2" t="s">
        <v>147</v>
      </c>
      <c r="C13" s="1" t="s">
        <v>122</v>
      </c>
      <c r="D13" s="106">
        <v>20</v>
      </c>
      <c r="F13" s="133" t="s">
        <v>296</v>
      </c>
      <c r="G13" s="133"/>
      <c r="H13" s="133"/>
      <c r="I13" s="133">
        <v>20</v>
      </c>
    </row>
    <row r="14" spans="1:13" ht="14.65" customHeight="1">
      <c r="A14" s="624"/>
      <c r="B14" s="2" t="s">
        <v>76</v>
      </c>
      <c r="C14" s="1" t="s">
        <v>148</v>
      </c>
      <c r="D14" s="106">
        <v>20</v>
      </c>
      <c r="F14" s="133"/>
      <c r="G14" s="133"/>
      <c r="H14" s="133"/>
      <c r="I14" s="133"/>
    </row>
    <row r="15" spans="1:13" ht="14.65" customHeight="1">
      <c r="A15" s="624"/>
      <c r="B15" s="2"/>
      <c r="C15" s="1"/>
      <c r="D15" s="106"/>
      <c r="F15" s="133"/>
      <c r="G15" s="133"/>
      <c r="H15" s="133"/>
      <c r="I15" s="133"/>
    </row>
    <row r="16" spans="1:13" ht="14.65" customHeight="1">
      <c r="A16" s="624"/>
      <c r="B16" s="48" t="s">
        <v>77</v>
      </c>
      <c r="C16" s="108" t="s">
        <v>122</v>
      </c>
      <c r="D16" s="107">
        <v>20</v>
      </c>
      <c r="F16" s="133"/>
      <c r="G16" s="133"/>
      <c r="H16" s="133"/>
      <c r="I16" s="133"/>
    </row>
    <row r="17" spans="1:9" ht="14.65" customHeight="1">
      <c r="A17" s="624"/>
      <c r="B17" s="3" t="s">
        <v>150</v>
      </c>
      <c r="C17" s="5"/>
      <c r="D17" s="58"/>
      <c r="F17" s="133"/>
      <c r="G17" s="133"/>
      <c r="H17" s="133"/>
      <c r="I17" s="133"/>
    </row>
    <row r="18" spans="1:9" ht="14.65" customHeight="1">
      <c r="A18" s="624"/>
      <c r="B18" s="56" t="s">
        <v>151</v>
      </c>
      <c r="C18" s="57" t="s">
        <v>122</v>
      </c>
      <c r="D18" s="105">
        <v>20</v>
      </c>
      <c r="F18" s="133"/>
      <c r="G18" s="133"/>
      <c r="H18" s="133"/>
      <c r="I18" s="133"/>
    </row>
    <row r="19" spans="1:9" ht="14.65" customHeight="1">
      <c r="A19" s="624"/>
      <c r="B19" s="2" t="s">
        <v>152</v>
      </c>
      <c r="C19" s="1" t="s">
        <v>122</v>
      </c>
      <c r="D19" s="106">
        <v>20</v>
      </c>
      <c r="F19" s="133"/>
      <c r="G19" s="133"/>
      <c r="H19" s="133"/>
      <c r="I19" s="133"/>
    </row>
    <row r="20" spans="1:9" ht="14.65" customHeight="1">
      <c r="A20" s="624"/>
      <c r="B20" s="2" t="s">
        <v>153</v>
      </c>
      <c r="C20" s="1" t="s">
        <v>122</v>
      </c>
      <c r="D20" s="106">
        <v>20</v>
      </c>
      <c r="F20" s="133"/>
      <c r="G20" s="133"/>
      <c r="H20" s="133"/>
      <c r="I20" s="133"/>
    </row>
    <row r="21" spans="1:9" ht="14.65" customHeight="1">
      <c r="A21" s="624"/>
      <c r="B21" s="2" t="s">
        <v>154</v>
      </c>
      <c r="C21" s="1" t="s">
        <v>155</v>
      </c>
      <c r="D21" s="106">
        <v>20</v>
      </c>
      <c r="F21" s="133"/>
      <c r="G21" s="133"/>
      <c r="H21" s="133"/>
      <c r="I21" s="133"/>
    </row>
    <row r="22" spans="1:9" ht="14.65" customHeight="1">
      <c r="A22" s="624"/>
      <c r="B22" s="2" t="s">
        <v>156</v>
      </c>
      <c r="C22" s="1" t="s">
        <v>122</v>
      </c>
      <c r="D22" s="106">
        <v>20</v>
      </c>
      <c r="F22" s="133"/>
      <c r="G22" s="133"/>
      <c r="H22" s="133"/>
      <c r="I22" s="133"/>
    </row>
    <row r="23" spans="1:9" ht="14.65" customHeight="1">
      <c r="A23" s="624"/>
      <c r="B23" s="2" t="s">
        <v>157</v>
      </c>
      <c r="C23" s="1" t="s">
        <v>122</v>
      </c>
      <c r="D23" s="106">
        <v>20</v>
      </c>
      <c r="F23" s="133"/>
      <c r="G23" s="133"/>
      <c r="H23" s="133"/>
      <c r="I23" s="133"/>
    </row>
    <row r="24" spans="1:9" ht="14.65" customHeight="1">
      <c r="A24" s="624"/>
      <c r="B24" s="48" t="s">
        <v>158</v>
      </c>
      <c r="C24" s="108" t="s">
        <v>122</v>
      </c>
      <c r="D24" s="107">
        <v>20</v>
      </c>
      <c r="F24" s="133"/>
      <c r="G24" s="133"/>
      <c r="H24" s="133"/>
      <c r="I24" s="133"/>
    </row>
    <row r="25" spans="1:9" ht="16.149999999999999" customHeight="1">
      <c r="A25" s="624"/>
      <c r="B25" s="3" t="s">
        <v>159</v>
      </c>
      <c r="C25" s="5"/>
      <c r="D25" s="58"/>
      <c r="F25" s="133"/>
      <c r="G25" s="133"/>
      <c r="H25" s="133"/>
      <c r="I25" s="133"/>
    </row>
    <row r="26" spans="1:9" ht="16.149999999999999" customHeight="1">
      <c r="A26" s="624"/>
      <c r="B26" s="56" t="s">
        <v>160</v>
      </c>
      <c r="C26" s="57" t="s">
        <v>122</v>
      </c>
      <c r="D26" s="105">
        <v>5</v>
      </c>
      <c r="F26" s="133"/>
      <c r="G26" s="133"/>
      <c r="H26" s="133"/>
      <c r="I26" s="133"/>
    </row>
    <row r="27" spans="1:9" ht="16.149999999999999" customHeight="1">
      <c r="A27" s="624"/>
      <c r="B27" s="48" t="s">
        <v>161</v>
      </c>
      <c r="C27" s="49" t="s">
        <v>122</v>
      </c>
      <c r="D27" s="107">
        <v>5</v>
      </c>
      <c r="F27" s="133"/>
      <c r="G27" s="133"/>
      <c r="H27" s="133"/>
      <c r="I27" s="133"/>
    </row>
    <row r="28" spans="1:9" ht="14.65" customHeight="1">
      <c r="A28" s="624"/>
      <c r="B28" s="3" t="s">
        <v>86</v>
      </c>
      <c r="C28" s="4"/>
      <c r="D28" s="59"/>
      <c r="F28" s="133"/>
      <c r="G28" s="133"/>
      <c r="H28" s="133"/>
      <c r="I28" s="133"/>
    </row>
    <row r="29" spans="1:9" ht="14.65" customHeight="1">
      <c r="A29" s="624"/>
      <c r="B29" s="50" t="s">
        <v>162</v>
      </c>
      <c r="C29" s="51" t="s">
        <v>148</v>
      </c>
      <c r="D29" s="109">
        <v>20</v>
      </c>
      <c r="F29" s="133" t="s">
        <v>293</v>
      </c>
      <c r="G29" s="133"/>
      <c r="H29" s="133"/>
      <c r="I29" s="133">
        <v>20</v>
      </c>
    </row>
    <row r="30" spans="1:9" ht="14.65" customHeight="1">
      <c r="A30" s="624"/>
      <c r="B30" s="2" t="s">
        <v>87</v>
      </c>
      <c r="C30" s="1" t="s">
        <v>148</v>
      </c>
      <c r="D30" s="106">
        <v>20</v>
      </c>
      <c r="F30" s="133" t="s">
        <v>294</v>
      </c>
      <c r="G30" s="133"/>
      <c r="H30" s="133"/>
      <c r="I30" s="133">
        <v>20</v>
      </c>
    </row>
    <row r="31" spans="1:9" ht="14.65" customHeight="1">
      <c r="A31" s="624"/>
      <c r="B31" s="2" t="s">
        <v>163</v>
      </c>
      <c r="C31" s="1" t="s">
        <v>148</v>
      </c>
      <c r="D31" s="106">
        <v>20</v>
      </c>
      <c r="F31" s="133" t="s">
        <v>281</v>
      </c>
      <c r="G31" s="133"/>
      <c r="H31" s="133"/>
      <c r="I31" s="133">
        <v>20</v>
      </c>
    </row>
    <row r="32" spans="1:9" ht="14.65" customHeight="1">
      <c r="A32" s="624"/>
      <c r="B32" s="2" t="s">
        <v>164</v>
      </c>
      <c r="C32" s="1" t="s">
        <v>148</v>
      </c>
      <c r="D32" s="106">
        <v>20</v>
      </c>
      <c r="F32" s="133" t="s">
        <v>282</v>
      </c>
      <c r="G32" s="133"/>
      <c r="H32" s="133"/>
      <c r="I32" s="133">
        <v>20</v>
      </c>
    </row>
    <row r="33" spans="1:9" ht="14.65" customHeight="1">
      <c r="A33" s="624"/>
      <c r="B33" s="2" t="s">
        <v>165</v>
      </c>
      <c r="C33" s="1" t="s">
        <v>166</v>
      </c>
      <c r="D33" s="106">
        <v>20</v>
      </c>
      <c r="F33" s="133" t="s">
        <v>283</v>
      </c>
      <c r="G33" s="133"/>
      <c r="H33" s="133"/>
      <c r="I33" s="133">
        <v>20</v>
      </c>
    </row>
    <row r="34" spans="1:9" ht="14.65" customHeight="1">
      <c r="A34" s="624"/>
      <c r="B34" s="2" t="s">
        <v>167</v>
      </c>
      <c r="C34" s="1" t="s">
        <v>166</v>
      </c>
      <c r="D34" s="106">
        <v>20</v>
      </c>
      <c r="F34" s="133" t="s">
        <v>295</v>
      </c>
      <c r="G34" s="133"/>
      <c r="H34" s="133"/>
      <c r="I34" s="133">
        <v>20</v>
      </c>
    </row>
    <row r="35" spans="1:9" ht="14.65" customHeight="1">
      <c r="A35" s="624"/>
      <c r="B35" s="2" t="s">
        <v>88</v>
      </c>
      <c r="C35" s="1" t="s">
        <v>166</v>
      </c>
      <c r="D35" s="106">
        <v>20</v>
      </c>
      <c r="F35" s="133"/>
      <c r="G35" s="133"/>
      <c r="H35" s="133"/>
      <c r="I35" s="133"/>
    </row>
    <row r="36" spans="1:9" ht="14.65" customHeight="1">
      <c r="A36" s="624"/>
      <c r="B36" s="2" t="s">
        <v>168</v>
      </c>
      <c r="C36" s="1" t="s">
        <v>166</v>
      </c>
      <c r="D36" s="106">
        <v>20</v>
      </c>
      <c r="F36" s="133"/>
      <c r="G36" s="133"/>
      <c r="H36" s="133"/>
      <c r="I36" s="133"/>
    </row>
    <row r="37" spans="1:9" ht="14.65" customHeight="1">
      <c r="A37" s="624"/>
      <c r="B37" s="2" t="s">
        <v>89</v>
      </c>
      <c r="C37" s="1" t="s">
        <v>166</v>
      </c>
      <c r="D37" s="106">
        <v>20</v>
      </c>
      <c r="F37" s="133" t="s">
        <v>284</v>
      </c>
      <c r="G37" s="133"/>
      <c r="H37" s="133"/>
      <c r="I37" s="133">
        <v>20</v>
      </c>
    </row>
    <row r="38" spans="1:9" ht="14.65" customHeight="1">
      <c r="A38" s="624"/>
      <c r="B38" s="2" t="s">
        <v>169</v>
      </c>
      <c r="C38" s="1" t="s">
        <v>166</v>
      </c>
      <c r="D38" s="106">
        <v>20</v>
      </c>
      <c r="F38" s="133"/>
      <c r="G38" s="133"/>
      <c r="H38" s="133"/>
      <c r="I38" s="133"/>
    </row>
    <row r="39" spans="1:9" ht="14.65" customHeight="1">
      <c r="A39" s="624"/>
      <c r="B39" s="2" t="s">
        <v>90</v>
      </c>
      <c r="C39" s="1" t="s">
        <v>170</v>
      </c>
      <c r="D39" s="106">
        <v>20</v>
      </c>
      <c r="F39" s="133"/>
      <c r="G39" s="133"/>
      <c r="H39" s="133"/>
      <c r="I39" s="133"/>
    </row>
    <row r="40" spans="1:9" ht="14.65" customHeight="1">
      <c r="A40" s="624"/>
      <c r="B40" s="2" t="s">
        <v>91</v>
      </c>
      <c r="C40" s="1" t="s">
        <v>148</v>
      </c>
      <c r="D40" s="106">
        <v>20</v>
      </c>
    </row>
    <row r="41" spans="1:9" ht="14.65" customHeight="1">
      <c r="A41" s="624"/>
      <c r="B41" s="2" t="s">
        <v>92</v>
      </c>
      <c r="C41" s="1" t="s">
        <v>170</v>
      </c>
      <c r="D41" s="106">
        <v>20</v>
      </c>
    </row>
    <row r="42" spans="1:9" ht="14.65" customHeight="1">
      <c r="A42" s="624"/>
      <c r="B42" s="48" t="s">
        <v>93</v>
      </c>
      <c r="C42" s="49" t="s">
        <v>171</v>
      </c>
      <c r="D42" s="107">
        <v>20</v>
      </c>
    </row>
    <row r="43" spans="1:9" ht="14.65" customHeight="1">
      <c r="A43" s="624"/>
      <c r="B43" s="3" t="s">
        <v>35</v>
      </c>
      <c r="C43" s="4"/>
      <c r="D43" s="59"/>
    </row>
    <row r="44" spans="1:9" ht="14.65" customHeight="1">
      <c r="A44" s="624"/>
      <c r="B44" s="110" t="s">
        <v>172</v>
      </c>
      <c r="C44" s="57" t="s">
        <v>173</v>
      </c>
      <c r="D44" s="105">
        <v>20</v>
      </c>
    </row>
    <row r="45" spans="1:9" ht="14.65" customHeight="1">
      <c r="A45" s="624"/>
      <c r="B45" s="111" t="s">
        <v>174</v>
      </c>
      <c r="C45" s="1" t="s">
        <v>173</v>
      </c>
      <c r="D45" s="106">
        <v>20</v>
      </c>
    </row>
    <row r="46" spans="1:9" ht="14.65" customHeight="1">
      <c r="A46" s="624"/>
      <c r="B46" s="111"/>
      <c r="C46" s="1" t="s">
        <v>173</v>
      </c>
      <c r="D46" s="106"/>
    </row>
    <row r="47" spans="1:9" ht="14.65" customHeight="1">
      <c r="A47" s="624"/>
      <c r="B47" s="111"/>
      <c r="C47" s="1" t="s">
        <v>173</v>
      </c>
      <c r="D47" s="106"/>
    </row>
    <row r="48" spans="1:9" ht="14.65" customHeight="1">
      <c r="A48" s="624"/>
      <c r="B48" s="111"/>
      <c r="C48" s="1" t="s">
        <v>173</v>
      </c>
      <c r="D48" s="106"/>
    </row>
    <row r="49" spans="1:4" ht="14.65" customHeight="1">
      <c r="A49" s="624"/>
      <c r="B49" s="112"/>
      <c r="C49" s="49" t="s">
        <v>173</v>
      </c>
      <c r="D49" s="107"/>
    </row>
    <row r="50" spans="1:4" ht="14.65" customHeight="1">
      <c r="A50" s="624"/>
      <c r="B50" s="3" t="s">
        <v>175</v>
      </c>
      <c r="C50" s="4"/>
      <c r="D50" s="59"/>
    </row>
    <row r="51" spans="1:4" ht="14.65" customHeight="1">
      <c r="A51" s="624"/>
      <c r="B51" s="60" t="s">
        <v>176</v>
      </c>
      <c r="C51" s="57" t="s">
        <v>148</v>
      </c>
      <c r="D51" s="105">
        <v>20</v>
      </c>
    </row>
    <row r="52" spans="1:4" ht="14.65" customHeight="1">
      <c r="A52" s="624"/>
      <c r="B52" s="61" t="s">
        <v>177</v>
      </c>
      <c r="C52" s="1" t="s">
        <v>148</v>
      </c>
      <c r="D52" s="106"/>
    </row>
    <row r="53" spans="1:4" ht="14.65" customHeight="1">
      <c r="A53" s="624"/>
      <c r="B53" s="61" t="s">
        <v>178</v>
      </c>
      <c r="C53" s="1" t="s">
        <v>148</v>
      </c>
      <c r="D53" s="106"/>
    </row>
    <row r="54" spans="1:4" ht="14.65" customHeight="1">
      <c r="A54" s="624"/>
      <c r="B54" s="61" t="s">
        <v>179</v>
      </c>
      <c r="C54" s="1" t="s">
        <v>148</v>
      </c>
      <c r="D54" s="106"/>
    </row>
    <row r="55" spans="1:4" ht="14.65" customHeight="1">
      <c r="A55" s="625"/>
      <c r="B55" s="62" t="s">
        <v>77</v>
      </c>
      <c r="C55" s="113"/>
      <c r="D55" s="114"/>
    </row>
  </sheetData>
  <mergeCells count="2">
    <mergeCell ref="A1:B1"/>
    <mergeCell ref="A4:A55"/>
  </mergeCells>
  <pageMargins left="0.7" right="0.7" top="0.78740157499999996" bottom="0.78740157499999996" header="0.3" footer="0.3"/>
  <legacyDrawing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showGridLines="0" zoomScale="60" zoomScaleNormal="60" workbookViewId="0">
      <selection activeCell="S44" sqref="S44"/>
    </sheetView>
  </sheetViews>
  <sheetFormatPr defaultColWidth="9.26953125" defaultRowHeight="14.5"/>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F66"/>
  <sheetViews>
    <sheetView workbookViewId="0"/>
  </sheetViews>
  <sheetFormatPr defaultColWidth="9.26953125" defaultRowHeight="14.5"/>
  <cols>
    <col min="2" max="2" width="24.7265625" bestFit="1" customWidth="1"/>
    <col min="3" max="3" width="37.7265625" bestFit="1" customWidth="1"/>
    <col min="4" max="4" width="19.26953125" bestFit="1" customWidth="1"/>
    <col min="5" max="5" width="22.26953125" bestFit="1" customWidth="1"/>
    <col min="6" max="6" width="19.26953125" customWidth="1"/>
  </cols>
  <sheetData>
    <row r="2" spans="2:6">
      <c r="E2" t="s">
        <v>240</v>
      </c>
      <c r="F2" t="s">
        <v>241</v>
      </c>
    </row>
    <row r="3" spans="2:6">
      <c r="B3" s="116" t="s">
        <v>73</v>
      </c>
      <c r="C3" t="s">
        <v>79</v>
      </c>
      <c r="D3" t="s">
        <v>242</v>
      </c>
      <c r="E3" t="e">
        <f>INDEX(Insert_Assets!$C$21:$O$383,MATCH(Benchmarks!C3,Insert_Assets!$C$21:$C$383,0),5)</f>
        <v>#N/A</v>
      </c>
    </row>
    <row r="4" spans="2:6">
      <c r="C4" t="s">
        <v>80</v>
      </c>
      <c r="D4" t="s">
        <v>243</v>
      </c>
      <c r="E4" t="e">
        <f>INDEX(Insert_Assets!$C$21:$O$383,MATCH(Benchmarks!C4,Insert_Assets!$C$21:$C$383,0),5)</f>
        <v>#N/A</v>
      </c>
    </row>
    <row r="5" spans="2:6">
      <c r="C5" t="s">
        <v>142</v>
      </c>
      <c r="D5" t="s">
        <v>243</v>
      </c>
      <c r="E5" t="e">
        <f>INDEX(Insert_Assets!$C$21:$O$383,MATCH(Benchmarks!C5,Insert_Assets!$C$21:$C$383,0),5)</f>
        <v>#N/A</v>
      </c>
    </row>
    <row r="6" spans="2:6">
      <c r="C6" t="s">
        <v>81</v>
      </c>
      <c r="D6" t="s">
        <v>244</v>
      </c>
      <c r="E6" t="e">
        <f>INDEX(Insert_Assets!$C$21:$O$383,MATCH(Benchmarks!C6,Insert_Assets!$C$21:$C$383,0),5)</f>
        <v>#N/A</v>
      </c>
    </row>
    <row r="7" spans="2:6">
      <c r="C7" t="s">
        <v>82</v>
      </c>
      <c r="D7" t="s">
        <v>244</v>
      </c>
      <c r="E7" t="e">
        <f>INDEX(Insert_Assets!$C$21:$O$383,MATCH(Benchmarks!C7,Insert_Assets!$C$21:$C$383,0),5)</f>
        <v>#N/A</v>
      </c>
    </row>
    <row r="8" spans="2:6">
      <c r="C8" t="s">
        <v>84</v>
      </c>
      <c r="D8" t="s">
        <v>245</v>
      </c>
      <c r="E8" t="e">
        <f>INDEX(Insert_Assets!$C$21:$O$383,MATCH(Benchmarks!C8,Insert_Assets!$C$21:$C$383,0),5)</f>
        <v>#N/A</v>
      </c>
    </row>
    <row r="9" spans="2:6">
      <c r="C9" t="s">
        <v>145</v>
      </c>
      <c r="D9" t="s">
        <v>246</v>
      </c>
      <c r="E9" t="e">
        <f>INDEX(Insert_Assets!$C$21:$O$383,MATCH(Benchmarks!C9,Insert_Assets!$C$21:$C$383,0),5)</f>
        <v>#N/A</v>
      </c>
    </row>
    <row r="10" spans="2:6">
      <c r="C10" t="s">
        <v>146</v>
      </c>
      <c r="D10" t="s">
        <v>247</v>
      </c>
      <c r="E10" t="e">
        <f>INDEX(Insert_Assets!$C$21:$O$383,MATCH(Benchmarks!C10,Insert_Assets!$C$21:$C$383,0),5)</f>
        <v>#N/A</v>
      </c>
    </row>
    <row r="11" spans="2:6">
      <c r="C11" t="s">
        <v>147</v>
      </c>
      <c r="D11" t="s">
        <v>247</v>
      </c>
      <c r="E11" t="e">
        <f>INDEX(Insert_Assets!$C$21:$O$383,MATCH(Benchmarks!C11,Insert_Assets!$C$21:$C$383,0),5)</f>
        <v>#N/A</v>
      </c>
    </row>
    <row r="12" spans="2:6">
      <c r="C12" t="s">
        <v>76</v>
      </c>
      <c r="D12" t="s">
        <v>247</v>
      </c>
      <c r="E12" t="e">
        <f>INDEX(Insert_Assets!$C$21:$O$383,MATCH(Benchmarks!C12,Insert_Assets!$C$21:$C$383,0),5)</f>
        <v>#N/A</v>
      </c>
    </row>
    <row r="13" spans="2:6">
      <c r="C13" t="s">
        <v>149</v>
      </c>
      <c r="D13" t="s">
        <v>247</v>
      </c>
      <c r="E13" t="e">
        <f>INDEX(Insert_Assets!$C$21:$O$383,MATCH(Benchmarks!C13,Insert_Assets!$C$21:$C$383,0),5)</f>
        <v>#N/A</v>
      </c>
    </row>
    <row r="15" spans="2:6">
      <c r="B15" s="116" t="s">
        <v>150</v>
      </c>
      <c r="C15" t="s">
        <v>151</v>
      </c>
      <c r="D15" t="s">
        <v>247</v>
      </c>
      <c r="E15" t="e">
        <f>INDEX(Insert_Assets!$C$21:$O$383,MATCH(Benchmarks!C15,Insert_Assets!$C$21:$C$383,0),7)</f>
        <v>#N/A</v>
      </c>
    </row>
    <row r="16" spans="2:6">
      <c r="C16" t="s">
        <v>152</v>
      </c>
      <c r="D16" t="s">
        <v>247</v>
      </c>
      <c r="E16" t="e">
        <f>INDEX(Insert_Assets!$C$21:$O$383,MATCH(Benchmarks!C16,Insert_Assets!$C$21:$C$383,0),7)</f>
        <v>#N/A</v>
      </c>
    </row>
    <row r="17" spans="2:5">
      <c r="C17" t="s">
        <v>153</v>
      </c>
      <c r="D17" t="s">
        <v>247</v>
      </c>
      <c r="E17" t="e">
        <f>INDEX(Insert_Assets!$C$21:$O$383,MATCH(Benchmarks!C17,Insert_Assets!$C$21:$C$383,0),7)</f>
        <v>#N/A</v>
      </c>
    </row>
    <row r="18" spans="2:5">
      <c r="C18" t="s">
        <v>154</v>
      </c>
      <c r="D18" t="s">
        <v>248</v>
      </c>
      <c r="E18" t="e">
        <f>INDEX(Insert_Assets!$C$21:$O$383,MATCH(Benchmarks!C18,Insert_Assets!$C$21:$C$383,0),7)</f>
        <v>#N/A</v>
      </c>
    </row>
    <row r="19" spans="2:5">
      <c r="C19" t="s">
        <v>249</v>
      </c>
      <c r="D19" t="s">
        <v>247</v>
      </c>
      <c r="E19" t="e">
        <f>INDEX(Insert_Assets!$C$21:$O$383,MATCH(Benchmarks!C19,Insert_Assets!$C$21:$C$383,0),7)</f>
        <v>#N/A</v>
      </c>
    </row>
    <row r="20" spans="2:5">
      <c r="C20" t="s">
        <v>157</v>
      </c>
      <c r="D20" t="s">
        <v>247</v>
      </c>
      <c r="E20" t="e">
        <f>INDEX(Insert_Assets!$C$21:$O$383,MATCH(Benchmarks!C20,Insert_Assets!$C$21:$C$383,0),7)</f>
        <v>#N/A</v>
      </c>
    </row>
    <row r="22" spans="2:5">
      <c r="B22" s="116" t="s">
        <v>159</v>
      </c>
      <c r="C22" t="s">
        <v>160</v>
      </c>
      <c r="D22" t="s">
        <v>247</v>
      </c>
      <c r="E22" t="e">
        <f>INDEX(Insert_Assets!$C$21:$O$383,MATCH(Benchmarks!C22,Insert_Assets!$C$21:$C$383,0),7)</f>
        <v>#N/A</v>
      </c>
    </row>
    <row r="23" spans="2:5">
      <c r="C23" t="s">
        <v>161</v>
      </c>
      <c r="D23" t="s">
        <v>247</v>
      </c>
      <c r="E23" t="e">
        <f>INDEX(Insert_Assets!$C$21:$O$383,MATCH(Benchmarks!C23,Insert_Assets!$C$21:$C$383,0),7)</f>
        <v>#N/A</v>
      </c>
    </row>
    <row r="25" spans="2:5">
      <c r="B25" s="116" t="s">
        <v>86</v>
      </c>
      <c r="C25" t="s">
        <v>162</v>
      </c>
      <c r="D25" t="s">
        <v>247</v>
      </c>
      <c r="E25" t="e">
        <f>INDEX(Insert_Assets!$C$21:$O$383,MATCH(Benchmarks!C25,Insert_Assets!$C$21:$C$383,0),5)</f>
        <v>#N/A</v>
      </c>
    </row>
    <row r="26" spans="2:5">
      <c r="C26" t="s">
        <v>87</v>
      </c>
      <c r="D26" t="s">
        <v>247</v>
      </c>
      <c r="E26" t="e">
        <f>INDEX(Insert_Assets!$C$21:$O$383,MATCH(Benchmarks!C26,Insert_Assets!$C$21:$C$383,0),5)</f>
        <v>#N/A</v>
      </c>
    </row>
    <row r="27" spans="2:5">
      <c r="C27" t="s">
        <v>164</v>
      </c>
      <c r="D27" t="s">
        <v>247</v>
      </c>
      <c r="E27" t="e">
        <f>INDEX(Insert_Assets!$C$21:$O$383,MATCH(Benchmarks!C27,Insert_Assets!$C$21:$C$383,0),5)</f>
        <v>#N/A</v>
      </c>
    </row>
    <row r="28" spans="2:5">
      <c r="C28" t="s">
        <v>163</v>
      </c>
      <c r="D28" t="s">
        <v>247</v>
      </c>
      <c r="E28" t="e">
        <f>INDEX(Insert_Assets!$C$21:$O$383,MATCH(Benchmarks!C28,Insert_Assets!$C$21:$C$383,0),5)</f>
        <v>#N/A</v>
      </c>
    </row>
    <row r="29" spans="2:5">
      <c r="C29" t="s">
        <v>165</v>
      </c>
      <c r="D29" t="s">
        <v>250</v>
      </c>
      <c r="E29" t="e">
        <f>INDEX(Insert_Assets!$C$21:$O$383,MATCH(Benchmarks!C29,Insert_Assets!$C$21:$C$383,0),5)</f>
        <v>#N/A</v>
      </c>
    </row>
    <row r="30" spans="2:5">
      <c r="C30" t="s">
        <v>167</v>
      </c>
      <c r="D30" t="s">
        <v>250</v>
      </c>
      <c r="E30" t="e">
        <f>INDEX(Insert_Assets!$C$21:$O$383,MATCH(Benchmarks!C30,Insert_Assets!$C$21:$C$383,0),5)</f>
        <v>#N/A</v>
      </c>
    </row>
    <row r="31" spans="2:5">
      <c r="C31" t="s">
        <v>88</v>
      </c>
      <c r="D31" t="s">
        <v>250</v>
      </c>
      <c r="E31" t="e">
        <f>INDEX(Insert_Assets!$C$21:$O$383,MATCH(Benchmarks!C31,Insert_Assets!$C$21:$C$383,0),5)</f>
        <v>#N/A</v>
      </c>
    </row>
    <row r="32" spans="2:5">
      <c r="C32" t="s">
        <v>168</v>
      </c>
      <c r="D32" t="s">
        <v>250</v>
      </c>
      <c r="E32" t="e">
        <f>INDEX(Insert_Assets!$C$21:$O$383,MATCH(Benchmarks!C32,Insert_Assets!$C$21:$C$383,0),5)</f>
        <v>#N/A</v>
      </c>
    </row>
    <row r="33" spans="2:5">
      <c r="C33" t="s">
        <v>89</v>
      </c>
      <c r="D33" t="s">
        <v>250</v>
      </c>
      <c r="E33" t="e">
        <f>INDEX(Insert_Assets!$C$21:$O$383,MATCH(Benchmarks!C33,Insert_Assets!$C$21:$C$383,0),5)</f>
        <v>#N/A</v>
      </c>
    </row>
    <row r="34" spans="2:5">
      <c r="C34" t="s">
        <v>169</v>
      </c>
      <c r="D34" t="s">
        <v>250</v>
      </c>
      <c r="E34" t="e">
        <f>INDEX(Insert_Assets!$C$21:$O$383,MATCH(Benchmarks!C34,Insert_Assets!$C$21:$C$383,0),5)</f>
        <v>#N/A</v>
      </c>
    </row>
    <row r="35" spans="2:5">
      <c r="C35" t="s">
        <v>90</v>
      </c>
      <c r="D35" t="s">
        <v>251</v>
      </c>
      <c r="E35" t="e">
        <f>INDEX(Insert_Assets!$C$21:$O$383,MATCH(Benchmarks!C35,Insert_Assets!$C$21:$C$383,0),5)</f>
        <v>#N/A</v>
      </c>
    </row>
    <row r="36" spans="2:5">
      <c r="C36" t="s">
        <v>252</v>
      </c>
      <c r="D36" t="s">
        <v>247</v>
      </c>
      <c r="E36" t="e">
        <f>INDEX(Insert_Assets!$C$21:$O$383,MATCH(Benchmarks!C36,Insert_Assets!$C$21:$C$383,0),5)</f>
        <v>#N/A</v>
      </c>
    </row>
    <row r="37" spans="2:5">
      <c r="C37" t="s">
        <v>92</v>
      </c>
      <c r="D37" t="s">
        <v>251</v>
      </c>
      <c r="E37" t="e">
        <f>INDEX(Insert_Assets!$C$21:$O$383,MATCH(Benchmarks!C37,Insert_Assets!$C$21:$C$383,0),5)</f>
        <v>#N/A</v>
      </c>
    </row>
    <row r="38" spans="2:5">
      <c r="C38" t="s">
        <v>93</v>
      </c>
      <c r="D38" t="s">
        <v>250</v>
      </c>
      <c r="E38" t="e">
        <f>INDEX(Insert_Assets!$C$21:$O$383,MATCH(Benchmarks!C38,Insert_Assets!$C$21:$C$383,0),5)</f>
        <v>#N/A</v>
      </c>
    </row>
    <row r="40" spans="2:5">
      <c r="B40" s="116" t="s">
        <v>35</v>
      </c>
      <c r="C40" t="s">
        <v>253</v>
      </c>
      <c r="D40" t="s">
        <v>254</v>
      </c>
      <c r="E40" t="e">
        <f>(Insert_Assets!E21*Insert_Assets!G21+Insert_Assets!E28*Insert_Assets!G28+Insert_Assets!E35*Insert_Assets!G35+Insert_Assets!E42*Insert_Assets!G42+Insert_Assets!E49*Insert_Assets!G49+Insert_Assets!E56*Insert_Assets!G56)/Insert_Customers!E22</f>
        <v>#DIV/0!</v>
      </c>
    </row>
    <row r="41" spans="2:5">
      <c r="C41" t="s">
        <v>255</v>
      </c>
      <c r="D41" t="s">
        <v>254</v>
      </c>
      <c r="E41" t="e">
        <f>(Insert_Assets!E21*Insert_Assets!H21+Insert_Assets!E28*Insert_Assets!H28+Insert_Assets!E35*Insert_Assets!H35+Insert_Assets!E42*Insert_Assets!H42+Insert_Assets!E49*Insert_Assets!H49+Insert_Assets!E56*Insert_Assets!H56)/Insert_Customers!E22</f>
        <v>#DIV/0!</v>
      </c>
    </row>
    <row r="43" spans="2:5">
      <c r="B43" s="116" t="s">
        <v>175</v>
      </c>
      <c r="C43" t="s">
        <v>176</v>
      </c>
      <c r="D43" t="s">
        <v>247</v>
      </c>
      <c r="E43" t="e">
        <f>INDEX(Insert_Assets!$C$21:$O$383,MATCH(Benchmarks!C43,Insert_Assets!$C$21:$C$383,0),7)</f>
        <v>#N/A</v>
      </c>
    </row>
    <row r="44" spans="2:5">
      <c r="C44" t="s">
        <v>177</v>
      </c>
      <c r="D44" t="s">
        <v>247</v>
      </c>
      <c r="E44" t="e">
        <f>INDEX(Insert_Assets!$C$21:$O$383,MATCH(Benchmarks!C44,Insert_Assets!$C$21:$C$383,0),7)</f>
        <v>#N/A</v>
      </c>
    </row>
    <row r="45" spans="2:5">
      <c r="C45" t="s">
        <v>256</v>
      </c>
      <c r="D45" t="s">
        <v>247</v>
      </c>
      <c r="E45" t="e">
        <f>INDEX(Insert_Assets!$C$21:$O$383,MATCH(Benchmarks!C45,Insert_Assets!$C$21:$C$383,0),7)</f>
        <v>#N/A</v>
      </c>
    </row>
    <row r="46" spans="2:5">
      <c r="C46" t="s">
        <v>179</v>
      </c>
      <c r="D46" t="s">
        <v>247</v>
      </c>
      <c r="E46" t="e">
        <f>INDEX(Insert_Assets!$C$21:$O$383,MATCH(Benchmarks!C46,Insert_Assets!$C$21:$C$383,0),7)</f>
        <v>#N/A</v>
      </c>
    </row>
    <row r="48" spans="2:5">
      <c r="B48" s="116" t="s">
        <v>257</v>
      </c>
      <c r="C48" t="s">
        <v>13</v>
      </c>
      <c r="D48" t="s">
        <v>258</v>
      </c>
      <c r="E48" s="117">
        <f>Insert_Finance!D8</f>
        <v>0</v>
      </c>
    </row>
    <row r="49" spans="2:5">
      <c r="C49" t="s">
        <v>259</v>
      </c>
      <c r="D49" t="s">
        <v>258</v>
      </c>
      <c r="E49" s="117">
        <f>Insert_Finance!D24</f>
        <v>0</v>
      </c>
    </row>
    <row r="50" spans="2:5">
      <c r="C50" t="s">
        <v>260</v>
      </c>
      <c r="D50" t="s">
        <v>258</v>
      </c>
      <c r="E50" s="118">
        <f>Insert_Finance!D28</f>
        <v>0</v>
      </c>
    </row>
    <row r="51" spans="2:5">
      <c r="C51" t="s">
        <v>261</v>
      </c>
      <c r="D51" t="s">
        <v>258</v>
      </c>
      <c r="E51" s="118">
        <f>Insert_Finance!D30</f>
        <v>0</v>
      </c>
    </row>
    <row r="53" spans="2:5">
      <c r="B53" s="116" t="s">
        <v>262</v>
      </c>
      <c r="C53" t="s">
        <v>263</v>
      </c>
      <c r="D53" t="s">
        <v>264</v>
      </c>
      <c r="E53" t="e">
        <f>Insert_Customers!M22/Insert_Customers!E22/365.25</f>
        <v>#DIV/0!</v>
      </c>
    </row>
    <row r="54" spans="2:5">
      <c r="C54" t="s">
        <v>265</v>
      </c>
      <c r="D54" t="s">
        <v>266</v>
      </c>
      <c r="E54" t="e">
        <f>Insert_Customers!O22/Insert_Customers!E22/365.25</f>
        <v>#DIV/0!</v>
      </c>
    </row>
    <row r="55" spans="2:5">
      <c r="C55" t="s">
        <v>267</v>
      </c>
      <c r="D55" t="s">
        <v>264</v>
      </c>
      <c r="E55" t="e">
        <f>Insert_Customers!Q11/Insert_Customers!E11/365.25</f>
        <v>#DIV/0!</v>
      </c>
    </row>
    <row r="57" spans="2:5">
      <c r="B57" s="116" t="s">
        <v>268</v>
      </c>
      <c r="C57" t="s">
        <v>119</v>
      </c>
      <c r="D57" t="s">
        <v>246</v>
      </c>
      <c r="E57">
        <f>'Insert_Operational Cost'!S17</f>
        <v>0</v>
      </c>
    </row>
    <row r="58" spans="2:5">
      <c r="C58" t="s">
        <v>269</v>
      </c>
      <c r="D58" t="s">
        <v>258</v>
      </c>
      <c r="E58" s="117">
        <f>'Insert_Operational Cost'!E17</f>
        <v>0</v>
      </c>
    </row>
    <row r="60" spans="2:5">
      <c r="B60" s="116" t="s">
        <v>270</v>
      </c>
      <c r="C60" t="s">
        <v>271</v>
      </c>
      <c r="D60" t="s">
        <v>272</v>
      </c>
      <c r="E60" t="e">
        <f>'Insert_Operational Cost'!G8/Insert_Customers!AC62</f>
        <v>#DIV/0!</v>
      </c>
    </row>
    <row r="61" spans="2:5">
      <c r="B61" s="116"/>
      <c r="C61" t="s">
        <v>273</v>
      </c>
      <c r="D61" t="s">
        <v>274</v>
      </c>
      <c r="E61" t="e">
        <f>'Insert_Operational Cost'!G8/Insert_Customers!M44</f>
        <v>#DIV/0!</v>
      </c>
    </row>
    <row r="63" spans="2:5">
      <c r="B63" s="116" t="s">
        <v>125</v>
      </c>
      <c r="C63" t="s">
        <v>275</v>
      </c>
      <c r="D63" t="s">
        <v>243</v>
      </c>
      <c r="E63">
        <f>Insert_DisCos!C9</f>
        <v>0</v>
      </c>
    </row>
    <row r="64" spans="2:5">
      <c r="C64" t="s">
        <v>276</v>
      </c>
      <c r="D64" t="s">
        <v>277</v>
      </c>
      <c r="E64">
        <f>Insert_DisCos!C11</f>
        <v>0</v>
      </c>
    </row>
    <row r="65" spans="3:5">
      <c r="C65" t="s">
        <v>278</v>
      </c>
      <c r="D65" t="s">
        <v>243</v>
      </c>
      <c r="E65">
        <f>Insert_DisCos!C13</f>
        <v>0</v>
      </c>
    </row>
    <row r="66" spans="3:5">
      <c r="C66" t="s">
        <v>279</v>
      </c>
      <c r="D66" t="s">
        <v>243</v>
      </c>
      <c r="E66">
        <f>Insert_DisCos!C19</f>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46668-DF77-4CCB-A318-52E927101A7E}">
  <dimension ref="A1:M120"/>
  <sheetViews>
    <sheetView showGridLines="0" zoomScale="60" zoomScaleNormal="60" workbookViewId="0">
      <selection activeCell="I23" sqref="I23"/>
    </sheetView>
  </sheetViews>
  <sheetFormatPr defaultColWidth="0" defaultRowHeight="14.5" zeroHeight="1"/>
  <cols>
    <col min="1" max="1" width="3.1796875" style="137" customWidth="1"/>
    <col min="2" max="2" width="39.7265625" style="137" bestFit="1" customWidth="1"/>
    <col min="3" max="3" width="19.7265625" style="137" customWidth="1"/>
    <col min="4" max="4" width="20.1796875" style="137" bestFit="1" customWidth="1"/>
    <col min="5" max="5" width="15.54296875" style="137" customWidth="1"/>
    <col min="6" max="6" width="12.7265625" style="137" customWidth="1"/>
    <col min="7" max="7" width="30" style="137" customWidth="1"/>
    <col min="8" max="8" width="11.26953125" style="137" bestFit="1" customWidth="1"/>
    <col min="9" max="9" width="16.7265625" style="137" bestFit="1" customWidth="1"/>
    <col min="10" max="10" width="17.26953125" style="137" bestFit="1" customWidth="1"/>
    <col min="11" max="11" width="10.26953125" style="137" customWidth="1"/>
    <col min="12" max="12" width="4.7265625" style="137" customWidth="1"/>
    <col min="13" max="13" width="7.7265625" style="137" hidden="1" customWidth="1"/>
    <col min="14" max="16384" width="8.7265625" style="137" hidden="1"/>
  </cols>
  <sheetData>
    <row r="1" spans="1:13" ht="103.5" customHeight="1">
      <c r="C1" s="164" t="s">
        <v>340</v>
      </c>
    </row>
    <row r="2" spans="1:13" ht="31.9" customHeight="1">
      <c r="A2" s="152"/>
      <c r="B2" s="162" t="s">
        <v>333</v>
      </c>
      <c r="C2" s="163"/>
      <c r="D2" s="163"/>
      <c r="E2" s="163"/>
      <c r="F2" s="163"/>
      <c r="G2" s="163"/>
      <c r="H2" s="163"/>
      <c r="I2" s="163"/>
      <c r="J2" s="163"/>
      <c r="K2" s="163"/>
      <c r="L2" s="163"/>
      <c r="M2" s="138"/>
    </row>
    <row r="3" spans="1:13"/>
    <row r="4" spans="1:13">
      <c r="B4" s="435"/>
      <c r="C4" s="436"/>
    </row>
    <row r="5" spans="1:13"/>
    <row r="6" spans="1:13">
      <c r="B6" s="582" t="s">
        <v>314</v>
      </c>
      <c r="C6" s="582"/>
      <c r="D6" s="523"/>
      <c r="E6" s="153"/>
      <c r="F6" s="154"/>
      <c r="G6" s="153" t="s">
        <v>303</v>
      </c>
      <c r="H6" s="153" t="s">
        <v>122</v>
      </c>
      <c r="I6" s="153" t="s">
        <v>339</v>
      </c>
      <c r="J6" s="153" t="s">
        <v>304</v>
      </c>
      <c r="K6" s="153" t="s">
        <v>328</v>
      </c>
    </row>
    <row r="7" spans="1:13">
      <c r="B7" s="137" t="s">
        <v>315</v>
      </c>
      <c r="D7" s="155" t="s">
        <v>141</v>
      </c>
      <c r="E7" s="139">
        <f>SUMIF(Insert_Villages!B21:B35, "PV incl. Support structure",Insert_Villages!E21:E35)</f>
        <v>0</v>
      </c>
      <c r="G7" s="140" t="s">
        <v>323</v>
      </c>
      <c r="H7" s="141"/>
      <c r="I7" s="141"/>
      <c r="J7" s="141"/>
      <c r="K7" s="141"/>
    </row>
    <row r="8" spans="1:13">
      <c r="B8" s="137" t="s">
        <v>316</v>
      </c>
      <c r="D8" s="155" t="s">
        <v>300</v>
      </c>
      <c r="E8" s="139">
        <f>SUMIF(Insert_Villages!B21:B35,"Lead acid battery",Insert_Villages!E21:E35)+SUMIF(Insert_Villages!B21:B35,"Lithium Ion Battery",Insert_Villages!E21:E35)</f>
        <v>0</v>
      </c>
      <c r="G8" s="137" t="s">
        <v>79</v>
      </c>
      <c r="H8" s="155" t="str">
        <f>_xlfn.IFNA(INDEX(Table_Def[[Asset category]:[Unit]],MATCH(G8,Table_Def[Asset category],0),2),"")</f>
        <v>kWp</v>
      </c>
      <c r="I8" s="458">
        <f>SUMIF(Insert_Assets!$C$64:$C$162,G8,Insert_Assets!$G$64:$G$162)</f>
        <v>0</v>
      </c>
      <c r="J8" s="459"/>
      <c r="K8" s="143" t="e">
        <f>(I8-J8)/J8</f>
        <v>#DIV/0!</v>
      </c>
      <c r="L8" s="457"/>
    </row>
    <row r="9" spans="1:13">
      <c r="B9" s="137" t="s">
        <v>415</v>
      </c>
      <c r="D9" s="515" t="s">
        <v>416</v>
      </c>
      <c r="E9" s="516"/>
      <c r="G9" s="165" t="s">
        <v>287</v>
      </c>
      <c r="H9" s="155" t="str">
        <f>_xlfn.IFNA(INDEX(Table_Def[[Asset category]:[Unit]],MATCH(G9,Table_Def[Asset category],0),2),"")</f>
        <v>kWh</v>
      </c>
      <c r="I9" s="460">
        <f>SUMIF(Insert_Assets!$C$64:$C$162,G9,Insert_Assets!$G$64:$G$162)</f>
        <v>0</v>
      </c>
      <c r="J9" s="461"/>
      <c r="K9" s="143" t="e">
        <f t="shared" ref="K9:K13" si="0">(I9-J9)/J9</f>
        <v>#DIV/0!</v>
      </c>
      <c r="L9" s="457"/>
    </row>
    <row r="10" spans="1:13">
      <c r="B10" s="137" t="s">
        <v>426</v>
      </c>
      <c r="D10" s="522" t="s">
        <v>258</v>
      </c>
      <c r="E10" s="521"/>
      <c r="G10" s="137" t="s">
        <v>82</v>
      </c>
      <c r="H10" s="155" t="str">
        <f>_xlfn.IFNA(INDEX(Table_Def[[Asset category]:[Unit]],MATCH(G10,Table_Def[Asset category],0),2),"")</f>
        <v>kW</v>
      </c>
      <c r="I10" s="462">
        <f>SUMIF(Insert_Assets!$C$64:$C$162,G10,Insert_Assets!$G$64:$G$162)</f>
        <v>0</v>
      </c>
      <c r="J10" s="461"/>
      <c r="K10" s="143" t="e">
        <f t="shared" si="0"/>
        <v>#DIV/0!</v>
      </c>
      <c r="L10" s="457"/>
    </row>
    <row r="11" spans="1:13">
      <c r="B11" s="137" t="s">
        <v>431</v>
      </c>
      <c r="D11" s="137" t="s">
        <v>258</v>
      </c>
      <c r="E11" s="521"/>
      <c r="G11" s="137" t="s">
        <v>81</v>
      </c>
      <c r="H11" s="155" t="str">
        <f>_xlfn.IFNA(INDEX(Table_Def[[Asset category]:[Unit]],MATCH(G11,Table_Def[Asset category],0),2),"")</f>
        <v>kW</v>
      </c>
      <c r="I11" s="462">
        <f>SUMIF(Insert_Assets!$C$64:$C$162,G11,Insert_Assets!$G$64:$G$162)</f>
        <v>0</v>
      </c>
      <c r="J11" s="461"/>
      <c r="K11" s="143" t="e">
        <f t="shared" si="0"/>
        <v>#DIV/0!</v>
      </c>
      <c r="L11" s="457"/>
    </row>
    <row r="12" spans="1:13">
      <c r="B12" s="137" t="s">
        <v>430</v>
      </c>
      <c r="D12" s="155" t="s">
        <v>29</v>
      </c>
      <c r="E12" s="139">
        <f>E7*E9*(1-E10)*(1-E11)*365.25</f>
        <v>0</v>
      </c>
      <c r="G12" s="141" t="s">
        <v>84</v>
      </c>
      <c r="H12" s="159" t="str">
        <f>_xlfn.IFNA(INDEX(Table_Def[[Asset category]:[Unit]],MATCH(G12,Table_Def[Asset category],0),2),"")</f>
        <v>kVA</v>
      </c>
      <c r="I12" s="463">
        <f>SUMIF(Insert_Assets!$C$64:$C$162,G12,Insert_Assets!$G$64:$G$162)</f>
        <v>0</v>
      </c>
      <c r="J12" s="510"/>
      <c r="K12" s="145" t="e">
        <f t="shared" si="0"/>
        <v>#DIV/0!</v>
      </c>
      <c r="L12" s="457"/>
    </row>
    <row r="13" spans="1:13">
      <c r="B13" s="137" t="s">
        <v>317</v>
      </c>
      <c r="D13" s="155" t="s">
        <v>29</v>
      </c>
      <c r="E13" s="139">
        <f>AVERAGE('Tariff Calc'!D25:L25)</f>
        <v>0</v>
      </c>
      <c r="G13" s="511" t="s">
        <v>412</v>
      </c>
      <c r="H13" s="511" t="s">
        <v>141</v>
      </c>
      <c r="I13" s="512" t="e">
        <f>D24/E7</f>
        <v>#DIV/0!</v>
      </c>
      <c r="J13" s="513"/>
      <c r="K13" s="514" t="e">
        <f t="shared" si="0"/>
        <v>#DIV/0!</v>
      </c>
    </row>
    <row r="14" spans="1:13">
      <c r="B14" s="137" t="s">
        <v>297</v>
      </c>
      <c r="D14" s="155" t="s">
        <v>258</v>
      </c>
      <c r="E14" s="156" t="e">
        <f>E13/E12</f>
        <v>#DIV/0!</v>
      </c>
    </row>
    <row r="15" spans="1:13">
      <c r="B15" s="137" t="s">
        <v>298</v>
      </c>
      <c r="D15" s="155" t="s">
        <v>299</v>
      </c>
      <c r="E15" s="139">
        <f>SUM(Insert_Customers!S44)</f>
        <v>0</v>
      </c>
      <c r="G15" s="140" t="s">
        <v>324</v>
      </c>
      <c r="H15" s="141"/>
      <c r="I15" s="463"/>
      <c r="J15" s="463"/>
      <c r="K15" s="145"/>
      <c r="L15" s="457"/>
    </row>
    <row r="16" spans="1:13">
      <c r="B16" s="137" t="s">
        <v>319</v>
      </c>
      <c r="D16" s="155" t="s">
        <v>320</v>
      </c>
      <c r="E16" s="144" t="e">
        <f>E13/E15/12</f>
        <v>#DIV/0!</v>
      </c>
      <c r="G16" s="137" t="s">
        <v>326</v>
      </c>
      <c r="H16" s="155" t="s">
        <v>325</v>
      </c>
      <c r="I16" s="462" t="e">
        <f>SUM(Insert_Assets!$I$242:$I$354)/(SUMIF(Insert_Assets!$F$242:$F$354,"m",Insert_Assets!$E$242:$E$354)/1000)</f>
        <v>#DIV/0!</v>
      </c>
      <c r="J16" s="459"/>
      <c r="K16" s="143" t="e">
        <f>(I16-J16)/J16</f>
        <v>#DIV/0!</v>
      </c>
      <c r="L16" s="457"/>
    </row>
    <row r="17" spans="2:12">
      <c r="B17" s="137" t="s">
        <v>318</v>
      </c>
      <c r="D17" s="155" t="s">
        <v>407</v>
      </c>
      <c r="E17" s="465" t="e">
        <f>AVERAGE('Tariff Calc'!D33:L33)</f>
        <v>#DIV/0!</v>
      </c>
      <c r="G17" s="137" t="s">
        <v>172</v>
      </c>
      <c r="H17" s="155" t="s">
        <v>327</v>
      </c>
      <c r="I17" s="462" t="e">
        <f>AVERAGEIF(Insert_Assets!$C$21:$C$56,G17,Insert_Assets!$G$21:$G$56)</f>
        <v>#DIV/0!</v>
      </c>
      <c r="J17" s="461"/>
      <c r="K17" s="143" t="e">
        <f>(I17-J17)/J17</f>
        <v>#DIV/0!</v>
      </c>
      <c r="L17" s="457"/>
    </row>
    <row r="18" spans="2:12">
      <c r="G18" s="137" t="s">
        <v>174</v>
      </c>
      <c r="H18" s="155" t="s">
        <v>327</v>
      </c>
      <c r="I18" s="462" t="e">
        <f>AVERAGEIF(Insert_Assets!$C$21:$C$56,G18,Insert_Assets!$G$21:$G$56)</f>
        <v>#DIV/0!</v>
      </c>
      <c r="J18" s="461"/>
      <c r="K18" s="143" t="e">
        <f>(I18-J18)/J18</f>
        <v>#DIV/0!</v>
      </c>
    </row>
    <row r="19" spans="2:12">
      <c r="B19" s="153" t="s">
        <v>301</v>
      </c>
      <c r="C19" s="153" t="s">
        <v>327</v>
      </c>
      <c r="D19" s="153" t="s">
        <v>342</v>
      </c>
      <c r="E19" s="153" t="s">
        <v>310</v>
      </c>
      <c r="G19" s="146"/>
      <c r="H19" s="146"/>
    </row>
    <row r="20" spans="2:12">
      <c r="B20" s="158" t="s">
        <v>308</v>
      </c>
      <c r="C20" s="155"/>
      <c r="D20" s="142"/>
      <c r="F20" s="157"/>
      <c r="G20" s="153" t="s">
        <v>302</v>
      </c>
      <c r="H20" s="153" t="s">
        <v>341</v>
      </c>
      <c r="I20" s="153" t="s">
        <v>339</v>
      </c>
      <c r="J20" s="161" t="s">
        <v>304</v>
      </c>
      <c r="K20" s="153" t="s">
        <v>328</v>
      </c>
    </row>
    <row r="21" spans="2:12">
      <c r="B21" s="137" t="s">
        <v>305</v>
      </c>
      <c r="C21" s="155" t="s">
        <v>376</v>
      </c>
      <c r="D21" s="462">
        <f>Insert_Assets!I17*Insert_Finance!D24</f>
        <v>0</v>
      </c>
      <c r="E21" s="143" t="e">
        <f>D21/$D$24</f>
        <v>#DIV/0!</v>
      </c>
      <c r="G21" s="137" t="s">
        <v>334</v>
      </c>
      <c r="H21" s="155" t="s">
        <v>337</v>
      </c>
      <c r="I21" s="462" t="e">
        <f>AVERAGE('Insert_Operational Cost'!E8:M8)/Insert_Villages!$D$4</f>
        <v>#DIV/0!</v>
      </c>
      <c r="J21" s="461"/>
      <c r="K21" s="143" t="e">
        <f>(I21-J21)/J21</f>
        <v>#DIV/0!</v>
      </c>
      <c r="L21" s="457"/>
    </row>
    <row r="22" spans="2:12">
      <c r="B22" s="137" t="s">
        <v>309</v>
      </c>
      <c r="C22" s="155" t="s">
        <v>376</v>
      </c>
      <c r="D22" s="462">
        <f>Insert_Finance!D16</f>
        <v>0</v>
      </c>
      <c r="E22" s="143" t="e">
        <f>D22/$D$24</f>
        <v>#DIV/0!</v>
      </c>
      <c r="F22" s="143"/>
      <c r="G22" s="137" t="s">
        <v>329</v>
      </c>
      <c r="H22" s="155" t="s">
        <v>338</v>
      </c>
      <c r="I22" s="462" t="e">
        <f>I21*(Insert_Villages!D4)/E15</f>
        <v>#DIV/0!</v>
      </c>
      <c r="J22" s="464"/>
      <c r="K22" s="143" t="e">
        <f>(I22-J22)/J22</f>
        <v>#DIV/0!</v>
      </c>
      <c r="L22" s="457"/>
    </row>
    <row r="23" spans="2:12">
      <c r="B23" s="141" t="s">
        <v>306</v>
      </c>
      <c r="C23" s="159" t="s">
        <v>376</v>
      </c>
      <c r="D23" s="463" t="e">
        <f>Insert_Assets!$I$17*Insert_Finance!D26</f>
        <v>#DIV/0!</v>
      </c>
      <c r="E23" s="145" t="e">
        <f>D23/$D$24</f>
        <v>#DIV/0!</v>
      </c>
      <c r="F23" s="143"/>
    </row>
    <row r="24" spans="2:12">
      <c r="B24" s="141" t="s">
        <v>307</v>
      </c>
      <c r="C24" s="159" t="s">
        <v>376</v>
      </c>
      <c r="D24" s="463" t="e">
        <f>SUM(D21:D23)</f>
        <v>#DIV/0!</v>
      </c>
      <c r="E24" s="148" t="e">
        <f>SUM(E21:E23)</f>
        <v>#DIV/0!</v>
      </c>
      <c r="F24" s="147"/>
      <c r="G24" s="153" t="s">
        <v>335</v>
      </c>
      <c r="H24" s="153" t="s">
        <v>341</v>
      </c>
      <c r="I24" s="153" t="s">
        <v>336</v>
      </c>
      <c r="J24" s="580"/>
      <c r="K24" s="581"/>
    </row>
    <row r="25" spans="2:12">
      <c r="B25" s="158" t="s">
        <v>311</v>
      </c>
      <c r="C25" s="155"/>
      <c r="D25" s="142"/>
      <c r="F25" s="149"/>
      <c r="G25" s="137" t="s">
        <v>411</v>
      </c>
      <c r="H25" s="155" t="s">
        <v>377</v>
      </c>
      <c r="I25" s="456" t="e">
        <f>'Tariff Calc'!D35</f>
        <v>#DIV/0!</v>
      </c>
    </row>
    <row r="26" spans="2:12">
      <c r="B26" s="511" t="s">
        <v>312</v>
      </c>
      <c r="C26" s="520" t="s">
        <v>258</v>
      </c>
      <c r="D26" s="514">
        <f>Insert_Finance!D28</f>
        <v>0</v>
      </c>
      <c r="E26" s="511"/>
      <c r="G26" s="137" t="s">
        <v>330</v>
      </c>
      <c r="H26" s="155" t="s">
        <v>377</v>
      </c>
      <c r="I26" s="456" t="e">
        <f>AVERAGE('Tariff Calc'!D44:L44)</f>
        <v>#DIV/0!</v>
      </c>
    </row>
    <row r="27" spans="2:12">
      <c r="B27" s="137" t="s">
        <v>313</v>
      </c>
      <c r="C27" s="155" t="s">
        <v>258</v>
      </c>
      <c r="D27" s="147">
        <f>Insert_Finance!D30</f>
        <v>0</v>
      </c>
      <c r="G27" s="137" t="s">
        <v>331</v>
      </c>
      <c r="H27" s="155" t="s">
        <v>377</v>
      </c>
      <c r="I27" s="456" t="e">
        <f>AVERAGE('Tariff Calc'!D46:L46)</f>
        <v>#DIV/0!</v>
      </c>
    </row>
    <row r="28" spans="2:12">
      <c r="B28" s="141" t="s">
        <v>64</v>
      </c>
      <c r="C28" s="159" t="s">
        <v>258</v>
      </c>
      <c r="D28" s="145" t="e">
        <f>Insert_Finance!D32</f>
        <v>#DIV/0!</v>
      </c>
      <c r="E28" s="141"/>
    </row>
    <row r="29" spans="2:12">
      <c r="C29" s="155"/>
      <c r="D29" s="143"/>
    </row>
    <row r="30" spans="2:12">
      <c r="B30" s="454" t="s">
        <v>94</v>
      </c>
      <c r="C30" s="455"/>
      <c r="D30" s="153" t="s">
        <v>343</v>
      </c>
      <c r="E30" s="153" t="s">
        <v>258</v>
      </c>
    </row>
    <row r="31" spans="2:12">
      <c r="B31" s="137" t="s">
        <v>70</v>
      </c>
      <c r="C31" s="155"/>
      <c r="D31" s="137">
        <f>SUMIF(Insert_Customers!$C$33:$C$43,B31,Insert_Customers!$S$33:$S$43)</f>
        <v>0</v>
      </c>
      <c r="E31" s="143" t="e">
        <f>D31/$D$35</f>
        <v>#DIV/0!</v>
      </c>
      <c r="F31" s="157"/>
    </row>
    <row r="32" spans="2:12">
      <c r="B32" s="137" t="s">
        <v>71</v>
      </c>
      <c r="C32" s="155"/>
      <c r="D32" s="137">
        <f>SUMIF(Insert_Customers!$C$33:$C$43,B32,Insert_Customers!$S$33:$S$43)</f>
        <v>0</v>
      </c>
      <c r="E32" s="143" t="e">
        <f>D32/$D$35</f>
        <v>#DIV/0!</v>
      </c>
      <c r="F32" s="143"/>
    </row>
    <row r="33" spans="2:6">
      <c r="B33" s="137" t="s">
        <v>321</v>
      </c>
      <c r="C33" s="155"/>
      <c r="D33" s="137">
        <f>SUMIF(Insert_Customers!$C$33:$C$43,B33,Insert_Customers!$S$33:$S$43)</f>
        <v>0</v>
      </c>
      <c r="E33" s="143" t="e">
        <f>D33/$D$35</f>
        <v>#DIV/0!</v>
      </c>
      <c r="F33" s="143"/>
    </row>
    <row r="34" spans="2:6">
      <c r="B34" s="141" t="s">
        <v>322</v>
      </c>
      <c r="C34" s="159"/>
      <c r="D34" s="137">
        <f>SUMIF(Insert_Customers!$C$33:$C$43,B34,Insert_Customers!$S$33:$S$43)</f>
        <v>0</v>
      </c>
      <c r="E34" s="145" t="e">
        <f>D34/$D$35</f>
        <v>#DIV/0!</v>
      </c>
      <c r="F34" s="143"/>
    </row>
    <row r="35" spans="2:6">
      <c r="B35" s="150" t="s">
        <v>69</v>
      </c>
      <c r="C35" s="160"/>
      <c r="D35" s="150">
        <f>SUM(D31:D34)</f>
        <v>0</v>
      </c>
      <c r="E35" s="151" t="e">
        <f>SUM(E31:E34)</f>
        <v>#DIV/0!</v>
      </c>
      <c r="F35" s="147"/>
    </row>
    <row r="36" spans="2:6">
      <c r="F36" s="149"/>
    </row>
    <row r="37" spans="2:6">
      <c r="B37" s="518" t="s">
        <v>423</v>
      </c>
      <c r="C37" s="153" t="s">
        <v>425</v>
      </c>
      <c r="D37" s="153" t="s">
        <v>422</v>
      </c>
      <c r="E37" s="153" t="s">
        <v>424</v>
      </c>
    </row>
    <row r="38" spans="2:6">
      <c r="B38" s="137" t="s">
        <v>70</v>
      </c>
      <c r="C38" s="459"/>
      <c r="D38" s="519" t="e">
        <f>Insert_Customers!K11*30*'Tariff Calc'!D35</f>
        <v>#DIV/0!</v>
      </c>
      <c r="E38" s="143" t="e">
        <f>D38/C38</f>
        <v>#DIV/0!</v>
      </c>
    </row>
    <row r="39" spans="2:6">
      <c r="B39" s="137" t="s">
        <v>71</v>
      </c>
      <c r="C39" s="461"/>
      <c r="D39" s="519" t="e">
        <f>Insert_Customers!K13*30*'Tariff Calc'!D35*'Tariff Calc'!D52</f>
        <v>#DIV/0!</v>
      </c>
      <c r="E39" s="143" t="e">
        <f t="shared" ref="E39:E40" si="1">D39/C39</f>
        <v>#DIV/0!</v>
      </c>
    </row>
    <row r="40" spans="2:6">
      <c r="B40" s="137" t="s">
        <v>321</v>
      </c>
      <c r="C40" s="461"/>
      <c r="D40" s="519" t="e">
        <f>Insert_Customers!K15*30*'Tariff Calc'!D35*'Tariff Calc'!D54</f>
        <v>#DIV/0!</v>
      </c>
      <c r="E40" s="143" t="e">
        <f t="shared" si="1"/>
        <v>#DIV/0!</v>
      </c>
    </row>
    <row r="41" spans="2:6"/>
    <row r="42" spans="2:6"/>
    <row r="43" spans="2:6"/>
    <row r="44" spans="2:6"/>
    <row r="45" spans="2:6"/>
    <row r="46" spans="2:6"/>
    <row r="47" spans="2:6"/>
    <row r="48" spans="2:6"/>
    <row r="49" spans="7:7"/>
    <row r="50" spans="7:7"/>
    <row r="51" spans="7:7"/>
    <row r="52" spans="7:7"/>
    <row r="53" spans="7:7"/>
    <row r="54" spans="7:7"/>
    <row r="55" spans="7:7"/>
    <row r="56" spans="7:7"/>
    <row r="57" spans="7:7"/>
    <row r="58" spans="7:7"/>
    <row r="59" spans="7:7"/>
    <row r="60" spans="7:7"/>
    <row r="61" spans="7:7">
      <c r="G61" s="137" t="s">
        <v>410</v>
      </c>
    </row>
    <row r="62" spans="7:7"/>
    <row r="63" spans="7:7"/>
    <row r="64" spans="7:7"/>
    <row r="65" s="137" customFormat="1"/>
    <row r="66" s="137" customFormat="1"/>
    <row r="67" s="137" customFormat="1"/>
    <row r="68" s="137" customFormat="1"/>
    <row r="69" s="137" customFormat="1"/>
    <row r="70" s="137" customFormat="1"/>
    <row r="71" s="137" customFormat="1"/>
    <row r="72" s="137" customFormat="1"/>
    <row r="73" s="137" customFormat="1"/>
    <row r="74" s="137" customFormat="1"/>
    <row r="75" s="137" customFormat="1"/>
    <row r="76" s="137" customFormat="1"/>
    <row r="77" s="137" customFormat="1"/>
    <row r="78" s="137" customFormat="1"/>
    <row r="79" s="137" customFormat="1"/>
    <row r="80" s="137" customFormat="1"/>
    <row r="81" s="137" customFormat="1"/>
    <row r="82" s="137" customFormat="1"/>
    <row r="83" s="137" customFormat="1"/>
    <row r="84" s="137" customFormat="1"/>
    <row r="85" s="137" customFormat="1"/>
    <row r="86" s="137" customFormat="1"/>
    <row r="87" s="137" customFormat="1"/>
    <row r="88" s="137" customFormat="1"/>
    <row r="89" s="137" customFormat="1"/>
    <row r="90" s="137" customFormat="1"/>
    <row r="91" s="137" customFormat="1"/>
    <row r="92" s="137" customFormat="1"/>
    <row r="93" s="137" customFormat="1"/>
    <row r="94" s="137" customFormat="1"/>
    <row r="95" s="137" customFormat="1"/>
    <row r="96" s="137" customFormat="1"/>
    <row r="97" s="137" customFormat="1"/>
    <row r="98" s="137" customFormat="1"/>
    <row r="99" s="137" customFormat="1"/>
    <row r="100" s="137" customFormat="1"/>
    <row r="101" s="137" customFormat="1"/>
    <row r="102" s="137" customFormat="1"/>
    <row r="103" s="137" customFormat="1"/>
    <row r="104" s="137" customFormat="1"/>
    <row r="105" s="137" customFormat="1"/>
    <row r="106" s="137" customFormat="1"/>
    <row r="107" s="137" customFormat="1"/>
    <row r="108" s="137" customFormat="1"/>
    <row r="109" s="137" customFormat="1"/>
    <row r="110" s="137" customFormat="1"/>
    <row r="111" s="137" customFormat="1"/>
    <row r="112" s="137" customFormat="1"/>
    <row r="113" s="137" customFormat="1"/>
    <row r="114" s="137" customFormat="1"/>
    <row r="115" s="137" customFormat="1"/>
    <row r="116" s="137" customFormat="1"/>
    <row r="117" s="137" customFormat="1"/>
    <row r="118" s="137" customFormat="1"/>
    <row r="119" s="137" customFormat="1"/>
    <row r="120" s="137" customFormat="1"/>
  </sheetData>
  <sheetProtection algorithmName="SHA-512" hashValue="hBTCU8mLdZRvj4657E34Y1OQgLNjvv2S2FhuTDuwHIs1GJnFbEEmueS+LFB5hknjeAwyNl4iG4SuV3dFfZAfsQ==" saltValue="yPHKIROixSLErLzjCPWqUg==" spinCount="100000" sheet="1" objects="1" scenarios="1"/>
  <protectedRanges>
    <protectedRange sqref="J21:J22" name="OPEX benchmarks"/>
    <protectedRange sqref="J16:J18" name="Distribution assets benchmarks"/>
    <protectedRange sqref="J8:J13" name="Generation assets benchmarks"/>
    <protectedRange sqref="E11" name="Additional safety margin"/>
    <protectedRange sqref="E10" name="Average system technical losses"/>
    <protectedRange sqref="E9" name="Average peak sun hours"/>
    <protectedRange sqref="C38" name="Residential AtP"/>
    <protectedRange sqref="C39" name="Commercial AtP"/>
    <protectedRange sqref="C40" name="Productive AtP"/>
  </protectedRanges>
  <mergeCells count="2">
    <mergeCell ref="J24:K24"/>
    <mergeCell ref="B6:C6"/>
  </mergeCells>
  <dataValidations count="1">
    <dataValidation type="list" allowBlank="1" showInputMessage="1" showErrorMessage="1" sqref="C4" xr:uid="{6E6FFC55-2A79-43D0-8955-5C3D62F6FCE6}">
      <formula1>"Y1,Y2,Y3,Y4,Y5,Y6,Y7,Y8,Y9,Y10,Y11,Y12,Y13,Y14,Y15,Y16,Y17,Y17,Y18,Y19,Y20"</formula1>
    </dataValidation>
  </dataValidations>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5" tint="0.79998168889431442"/>
  </sheetPr>
  <dimension ref="A1:AT55"/>
  <sheetViews>
    <sheetView showGridLines="0" zoomScale="60" zoomScaleNormal="60" workbookViewId="0">
      <selection activeCell="D12" sqref="D12"/>
    </sheetView>
  </sheetViews>
  <sheetFormatPr defaultColWidth="0" defaultRowHeight="14.5" zeroHeight="1"/>
  <cols>
    <col min="1" max="1" width="6.26953125" style="165" customWidth="1"/>
    <col min="2" max="2" width="5.7265625" style="165" customWidth="1"/>
    <col min="3" max="3" width="48.7265625" style="165" customWidth="1"/>
    <col min="4" max="4" width="21" style="165" customWidth="1"/>
    <col min="5" max="5" width="16.26953125" style="165" customWidth="1"/>
    <col min="6" max="6" width="23.26953125" style="165" customWidth="1"/>
    <col min="7" max="13" width="11.453125" style="165" customWidth="1"/>
    <col min="14" max="39" width="11.453125" style="165" hidden="1" customWidth="1"/>
    <col min="40" max="40" width="11.54296875" style="165" hidden="1" customWidth="1"/>
    <col min="41" max="44" width="11.7265625" style="165" hidden="1" customWidth="1"/>
    <col min="45" max="45" width="13.26953125" style="165" hidden="1" customWidth="1"/>
    <col min="46" max="16384" width="11.453125" style="165" hidden="1"/>
  </cols>
  <sheetData>
    <row r="1" spans="1:13" s="137" customFormat="1" ht="103.5" customHeight="1">
      <c r="D1" s="164" t="s">
        <v>340</v>
      </c>
    </row>
    <row r="2" spans="1:13" s="137" customFormat="1" ht="31.9" customHeight="1">
      <c r="A2" s="152"/>
      <c r="B2" s="572" t="s">
        <v>346</v>
      </c>
      <c r="C2" s="572"/>
      <c r="D2" s="163"/>
      <c r="E2" s="163"/>
      <c r="F2" s="163"/>
      <c r="G2" s="163"/>
      <c r="H2" s="163"/>
      <c r="I2" s="163"/>
      <c r="J2" s="163"/>
      <c r="K2" s="163"/>
      <c r="L2" s="163"/>
      <c r="M2" s="163"/>
    </row>
    <row r="3" spans="1:13" ht="10.15" customHeight="1"/>
    <row r="4" spans="1:13" ht="14.65" customHeight="1">
      <c r="B4" s="187">
        <v>1</v>
      </c>
      <c r="C4" s="170" t="s">
        <v>56</v>
      </c>
      <c r="D4" s="171"/>
    </row>
    <row r="5" spans="1:13" ht="4.9000000000000004" customHeight="1">
      <c r="B5" s="172"/>
      <c r="C5" s="170"/>
      <c r="D5" s="173"/>
    </row>
    <row r="6" spans="1:13" ht="14.65" customHeight="1">
      <c r="B6" s="187">
        <v>2</v>
      </c>
      <c r="C6" s="170" t="s">
        <v>58</v>
      </c>
      <c r="D6" s="174"/>
    </row>
    <row r="7" spans="1:13" ht="4.9000000000000004" customHeight="1">
      <c r="B7" s="172"/>
      <c r="C7" s="170"/>
      <c r="D7" s="173"/>
    </row>
    <row r="8" spans="1:13" ht="14.65" customHeight="1">
      <c r="B8" s="187">
        <v>3</v>
      </c>
      <c r="C8" s="175" t="s">
        <v>421</v>
      </c>
      <c r="D8" s="176"/>
      <c r="E8" s="583"/>
      <c r="F8" s="583"/>
      <c r="G8" s="583"/>
      <c r="H8" s="583"/>
      <c r="I8" s="583"/>
      <c r="J8" s="583"/>
      <c r="K8" s="583"/>
      <c r="L8" s="583"/>
      <c r="M8" s="583"/>
    </row>
    <row r="9" spans="1:13" ht="4.9000000000000004" customHeight="1">
      <c r="B9" s="172"/>
      <c r="C9" s="170"/>
      <c r="D9" s="173"/>
    </row>
    <row r="10" spans="1:13" ht="15" customHeight="1">
      <c r="B10" s="172"/>
      <c r="C10" s="170"/>
      <c r="D10" s="173"/>
      <c r="E10" s="230"/>
    </row>
    <row r="11" spans="1:13" ht="15" customHeight="1" thickBot="1">
      <c r="B11" s="172"/>
      <c r="C11" s="189" t="s">
        <v>59</v>
      </c>
      <c r="D11" s="188"/>
      <c r="E11" s="230"/>
      <c r="F11" s="231"/>
      <c r="G11" s="508">
        <v>0</v>
      </c>
      <c r="H11" s="508">
        <v>4000000</v>
      </c>
      <c r="I11" s="508">
        <v>8000000</v>
      </c>
      <c r="J11" s="508">
        <v>12000000</v>
      </c>
      <c r="K11" s="508">
        <v>16000000</v>
      </c>
      <c r="L11" s="508">
        <v>20000000</v>
      </c>
    </row>
    <row r="12" spans="1:13" ht="16.899999999999999" customHeight="1" thickTop="1">
      <c r="B12" s="172"/>
      <c r="C12" s="175" t="s">
        <v>381</v>
      </c>
      <c r="D12" s="466" t="e">
        <f>Insert_Assets!I17/(Insert_Customers!E22)</f>
        <v>#DIV/0!</v>
      </c>
      <c r="E12" s="230"/>
      <c r="F12" s="508" t="e">
        <f>'Tariff Calc'!D35</f>
        <v>#DIV/0!</v>
      </c>
      <c r="G12" s="508" t="e">
        <f t="dataTable" ref="G12:L12" dt2D="0" dtr="1" r1="D14"/>
        <v>#DIV/0!</v>
      </c>
      <c r="H12" s="508" t="e">
        <v>#DIV/0!</v>
      </c>
      <c r="I12" s="508" t="e">
        <v>#DIV/0!</v>
      </c>
      <c r="J12" s="508" t="e">
        <v>#DIV/0!</v>
      </c>
      <c r="K12" s="508" t="e">
        <v>#DIV/0!</v>
      </c>
      <c r="L12" s="508" t="e">
        <v>#DIV/0!</v>
      </c>
      <c r="M12" s="468"/>
    </row>
    <row r="13" spans="1:13" ht="6.65" customHeight="1">
      <c r="B13" s="172"/>
      <c r="C13" s="170"/>
      <c r="D13" s="437"/>
      <c r="E13" s="230"/>
      <c r="F13" s="230"/>
      <c r="G13" s="230"/>
      <c r="H13" s="230"/>
      <c r="I13" s="230"/>
      <c r="J13" s="230"/>
      <c r="K13" s="230"/>
      <c r="L13" s="230"/>
      <c r="M13" s="230"/>
    </row>
    <row r="14" spans="1:13" ht="16.899999999999999" customHeight="1">
      <c r="B14" s="187">
        <v>4</v>
      </c>
      <c r="C14" s="170" t="s">
        <v>382</v>
      </c>
      <c r="D14" s="467"/>
      <c r="E14" s="230"/>
      <c r="F14" s="230"/>
      <c r="G14" s="230"/>
      <c r="H14" s="230"/>
      <c r="I14" s="230"/>
      <c r="J14" s="230"/>
      <c r="K14" s="230"/>
      <c r="L14" s="230"/>
      <c r="M14" s="230"/>
    </row>
    <row r="15" spans="1:13" ht="6.65" customHeight="1">
      <c r="B15" s="172"/>
      <c r="C15" s="170"/>
      <c r="D15" s="437"/>
      <c r="E15" s="230"/>
      <c r="F15" s="230"/>
      <c r="G15" s="230"/>
      <c r="H15" s="230"/>
      <c r="I15" s="230"/>
      <c r="J15" s="230"/>
      <c r="K15" s="230"/>
      <c r="L15" s="230"/>
      <c r="M15" s="230"/>
    </row>
    <row r="16" spans="1:13" ht="15.5">
      <c r="B16" s="172"/>
      <c r="C16" s="170" t="s">
        <v>383</v>
      </c>
      <c r="D16" s="466">
        <f>D14*Insert_Customers!E22</f>
        <v>0</v>
      </c>
      <c r="E16" s="230"/>
      <c r="F16" s="230"/>
      <c r="G16" s="230"/>
      <c r="H16" s="230"/>
      <c r="I16" s="230"/>
      <c r="J16" s="230"/>
      <c r="K16" s="230"/>
      <c r="L16" s="230"/>
      <c r="M16" s="230"/>
    </row>
    <row r="17" spans="2:13" ht="6" customHeight="1">
      <c r="B17" s="172"/>
      <c r="C17" s="170"/>
      <c r="D17" s="177"/>
      <c r="E17" s="230"/>
      <c r="F17" s="230"/>
      <c r="G17" s="230"/>
      <c r="H17" s="230"/>
      <c r="I17" s="230"/>
      <c r="J17" s="230"/>
      <c r="K17" s="230"/>
      <c r="L17" s="230"/>
      <c r="M17" s="230"/>
    </row>
    <row r="18" spans="2:13" ht="15.5">
      <c r="B18" s="187">
        <v>5</v>
      </c>
      <c r="C18" s="170" t="s">
        <v>417</v>
      </c>
      <c r="D18" s="467"/>
      <c r="E18" s="230"/>
      <c r="F18" s="230"/>
      <c r="G18" s="230"/>
      <c r="H18" s="230"/>
      <c r="I18" s="230"/>
      <c r="J18" s="230"/>
      <c r="K18" s="230"/>
      <c r="L18" s="230"/>
      <c r="M18" s="230"/>
    </row>
    <row r="19" spans="2:13" ht="5.25" customHeight="1">
      <c r="B19" s="172"/>
      <c r="C19" s="170"/>
      <c r="D19" s="177"/>
      <c r="E19" s="230"/>
      <c r="F19" s="230"/>
      <c r="G19" s="230"/>
      <c r="H19" s="230"/>
      <c r="I19" s="230"/>
      <c r="J19" s="230"/>
      <c r="K19" s="230"/>
      <c r="L19" s="230"/>
      <c r="M19" s="230"/>
    </row>
    <row r="20" spans="2:13" ht="15.5">
      <c r="B20" s="172"/>
      <c r="C20" s="170" t="s">
        <v>418</v>
      </c>
      <c r="D20" s="517">
        <f>D16+D18</f>
        <v>0</v>
      </c>
      <c r="E20" s="230"/>
      <c r="F20" s="230"/>
      <c r="G20" s="230"/>
      <c r="H20" s="230"/>
      <c r="I20" s="230"/>
      <c r="J20" s="230"/>
      <c r="K20" s="230"/>
      <c r="L20" s="230"/>
      <c r="M20" s="230"/>
    </row>
    <row r="21" spans="2:13" ht="5.25" customHeight="1">
      <c r="B21" s="172"/>
      <c r="C21" s="170"/>
      <c r="D21" s="177"/>
      <c r="E21" s="230"/>
      <c r="F21" s="230"/>
      <c r="G21" s="230"/>
      <c r="H21" s="230"/>
      <c r="I21" s="230"/>
      <c r="J21" s="230"/>
      <c r="K21" s="230"/>
      <c r="L21" s="230"/>
      <c r="M21" s="230"/>
    </row>
    <row r="22" spans="2:13" ht="16.899999999999999" customHeight="1">
      <c r="B22" s="172"/>
      <c r="C22" s="170" t="s">
        <v>60</v>
      </c>
      <c r="D22" s="444" t="e">
        <f>SUM(Insert_Assets!D11:D11)/Insert_Assets!I17</f>
        <v>#DIV/0!</v>
      </c>
      <c r="E22" s="230"/>
      <c r="F22" s="230"/>
      <c r="G22" s="230"/>
      <c r="H22" s="230"/>
      <c r="I22" s="230"/>
      <c r="J22" s="230"/>
      <c r="K22" s="230"/>
      <c r="L22" s="230"/>
      <c r="M22" s="230"/>
    </row>
    <row r="23" spans="2:13" ht="4.9000000000000004" customHeight="1">
      <c r="B23" s="172"/>
      <c r="C23" s="170"/>
      <c r="D23" s="173"/>
      <c r="E23" s="230"/>
      <c r="F23" s="230"/>
      <c r="G23" s="230"/>
      <c r="H23" s="230"/>
      <c r="I23" s="230"/>
      <c r="J23" s="230"/>
      <c r="K23" s="230"/>
      <c r="L23" s="230"/>
      <c r="M23" s="230"/>
    </row>
    <row r="24" spans="2:13" ht="14.65" customHeight="1">
      <c r="B24" s="187">
        <v>6</v>
      </c>
      <c r="C24" s="175" t="s">
        <v>61</v>
      </c>
      <c r="D24" s="176"/>
      <c r="E24" s="232" t="e">
        <f>IF((D24+D22)&gt;1,"ERROR-Please make sure the Total Share of Investment is not greater than 100%","")</f>
        <v>#DIV/0!</v>
      </c>
      <c r="F24" s="232"/>
      <c r="G24" s="232"/>
      <c r="H24" s="232"/>
      <c r="I24" s="232"/>
      <c r="J24" s="232"/>
      <c r="K24" s="232"/>
      <c r="L24" s="232"/>
      <c r="M24" s="232"/>
    </row>
    <row r="25" spans="2:13" ht="4.9000000000000004" customHeight="1">
      <c r="B25" s="172"/>
      <c r="C25" s="170"/>
      <c r="D25" s="173"/>
      <c r="E25" s="230"/>
      <c r="F25" s="230"/>
      <c r="G25" s="230"/>
      <c r="H25" s="230"/>
      <c r="I25" s="230"/>
      <c r="J25" s="230"/>
      <c r="K25" s="230"/>
      <c r="L25" s="230"/>
      <c r="M25" s="230"/>
    </row>
    <row r="26" spans="2:13" ht="14.65" customHeight="1">
      <c r="B26" s="172"/>
      <c r="C26" s="175" t="s">
        <v>62</v>
      </c>
      <c r="D26" s="444" t="e">
        <f>1-D24-D22</f>
        <v>#DIV/0!</v>
      </c>
      <c r="E26" s="232"/>
      <c r="F26" s="232"/>
      <c r="G26" s="232"/>
      <c r="H26" s="232"/>
      <c r="I26" s="232"/>
      <c r="J26" s="232"/>
      <c r="K26" s="232"/>
      <c r="L26" s="232"/>
      <c r="M26" s="232"/>
    </row>
    <row r="27" spans="2:13" ht="4.9000000000000004" customHeight="1">
      <c r="B27" s="172"/>
      <c r="C27" s="170"/>
      <c r="D27" s="173"/>
      <c r="E27" s="230"/>
      <c r="F27" s="230"/>
      <c r="G27" s="230"/>
      <c r="H27" s="230"/>
      <c r="I27" s="230"/>
      <c r="J27" s="230"/>
      <c r="K27" s="230"/>
      <c r="L27" s="230"/>
      <c r="M27" s="230"/>
    </row>
    <row r="28" spans="2:13" ht="14.65" customHeight="1">
      <c r="B28" s="187">
        <v>7</v>
      </c>
      <c r="C28" s="175" t="s">
        <v>413</v>
      </c>
      <c r="D28" s="178"/>
      <c r="E28" s="232"/>
      <c r="F28" s="232"/>
      <c r="G28" s="232"/>
      <c r="H28" s="232"/>
      <c r="I28" s="232"/>
      <c r="J28" s="232"/>
      <c r="K28" s="232"/>
      <c r="L28" s="232"/>
      <c r="M28" s="232"/>
    </row>
    <row r="29" spans="2:13" ht="4.9000000000000004" customHeight="1">
      <c r="B29" s="172"/>
      <c r="C29" s="170"/>
      <c r="D29" s="173"/>
      <c r="E29" s="230"/>
      <c r="F29" s="230"/>
      <c r="G29" s="230"/>
      <c r="H29" s="230"/>
      <c r="I29" s="230"/>
      <c r="J29" s="230"/>
      <c r="K29" s="230"/>
      <c r="L29" s="230"/>
      <c r="M29" s="230"/>
    </row>
    <row r="30" spans="2:13" ht="14.65" customHeight="1">
      <c r="B30" s="187">
        <v>8</v>
      </c>
      <c r="C30" s="175" t="s">
        <v>63</v>
      </c>
      <c r="D30" s="178"/>
      <c r="E30" s="232"/>
      <c r="F30" s="232"/>
      <c r="G30" s="232"/>
      <c r="H30" s="232"/>
      <c r="I30" s="232"/>
      <c r="J30" s="232"/>
      <c r="K30" s="232"/>
      <c r="L30" s="232"/>
      <c r="M30" s="232"/>
    </row>
    <row r="31" spans="2:13" ht="4.9000000000000004" customHeight="1">
      <c r="B31" s="172"/>
      <c r="C31" s="170"/>
      <c r="D31" s="173"/>
      <c r="E31" s="230"/>
      <c r="F31" s="230"/>
      <c r="G31" s="230"/>
      <c r="H31" s="230"/>
      <c r="I31" s="230"/>
      <c r="J31" s="230"/>
      <c r="K31" s="230"/>
      <c r="L31" s="230"/>
      <c r="M31" s="230"/>
    </row>
    <row r="32" spans="2:13" ht="14.65" customHeight="1">
      <c r="B32" s="172"/>
      <c r="C32" s="175" t="s">
        <v>414</v>
      </c>
      <c r="D32" s="445" t="e">
        <f>(D24*D28+D26*D30)/(1-D22)</f>
        <v>#DIV/0!</v>
      </c>
      <c r="E32" s="232"/>
      <c r="F32" s="232"/>
      <c r="G32" s="232"/>
      <c r="H32" s="232"/>
      <c r="I32" s="232"/>
      <c r="J32" s="232"/>
      <c r="K32" s="232"/>
      <c r="L32" s="232"/>
      <c r="M32" s="232"/>
    </row>
    <row r="33" spans="2:46" ht="10.15" customHeight="1">
      <c r="B33" s="166"/>
    </row>
    <row r="34" spans="2:46">
      <c r="F34" s="583"/>
      <c r="G34" s="583"/>
      <c r="H34" s="583"/>
      <c r="I34" s="583"/>
    </row>
    <row r="35" spans="2:46">
      <c r="F35" s="583"/>
      <c r="G35" s="583"/>
      <c r="H35" s="583"/>
      <c r="I35" s="583"/>
    </row>
    <row r="36" spans="2:46"/>
    <row r="37" spans="2:46"/>
    <row r="47" spans="2:46" hidden="1">
      <c r="AN47" s="137" t="s">
        <v>344</v>
      </c>
      <c r="AO47" s="137"/>
      <c r="AP47" s="137"/>
      <c r="AQ47" s="137"/>
      <c r="AR47" s="137"/>
      <c r="AS47" s="137"/>
      <c r="AT47" s="137"/>
    </row>
    <row r="48" spans="2:46" hidden="1">
      <c r="AN48" s="167">
        <v>0</v>
      </c>
      <c r="AO48" s="167">
        <v>200</v>
      </c>
      <c r="AP48" s="167">
        <v>400</v>
      </c>
      <c r="AQ48" s="167">
        <v>600</v>
      </c>
      <c r="AR48" s="167">
        <v>800</v>
      </c>
      <c r="AS48" s="167">
        <v>1000</v>
      </c>
      <c r="AT48" s="137"/>
    </row>
    <row r="49" spans="39:46" hidden="1">
      <c r="AM49" s="168" t="e">
        <f>'Tariff Calc'!D35</f>
        <v>#DIV/0!</v>
      </c>
      <c r="AN49" s="169" t="e">
        <f t="dataTable" ref="AN49:AS49" dt2D="0" dtr="1" r1="D14" ca="1"/>
        <v>#DIV/0!</v>
      </c>
      <c r="AO49" s="169" t="e">
        <v>#DIV/0!</v>
      </c>
      <c r="AP49" s="169" t="e">
        <v>#DIV/0!</v>
      </c>
      <c r="AQ49" s="169" t="e">
        <v>#DIV/0!</v>
      </c>
      <c r="AR49" s="169" t="e">
        <v>#DIV/0!</v>
      </c>
      <c r="AS49" s="169" t="e">
        <v>#DIV/0!</v>
      </c>
      <c r="AT49" s="137"/>
    </row>
    <row r="50" spans="39:46" hidden="1">
      <c r="AN50" s="137"/>
      <c r="AO50" s="137"/>
      <c r="AP50" s="137"/>
      <c r="AQ50" s="137"/>
      <c r="AR50" s="137"/>
      <c r="AS50" s="137"/>
      <c r="AT50" s="137"/>
    </row>
    <row r="51" spans="39:46" hidden="1">
      <c r="AN51" s="137"/>
      <c r="AO51" s="137"/>
      <c r="AP51" s="137"/>
      <c r="AQ51" s="137"/>
      <c r="AR51" s="137"/>
      <c r="AS51" s="137"/>
      <c r="AT51" s="137"/>
    </row>
    <row r="52" spans="39:46" hidden="1">
      <c r="AN52" s="137"/>
      <c r="AO52" s="137"/>
      <c r="AP52" s="137"/>
      <c r="AQ52" s="137"/>
      <c r="AR52" s="137"/>
      <c r="AS52" s="137"/>
      <c r="AT52" s="137"/>
    </row>
    <row r="53" spans="39:46" hidden="1">
      <c r="AN53" s="137"/>
      <c r="AO53" s="137"/>
      <c r="AP53" s="137"/>
      <c r="AQ53" s="137"/>
      <c r="AR53" s="137"/>
      <c r="AS53" s="137"/>
      <c r="AT53" s="137"/>
    </row>
    <row r="54" spans="39:46" hidden="1">
      <c r="AN54" s="137"/>
      <c r="AO54" s="137"/>
      <c r="AP54" s="137"/>
      <c r="AQ54" s="137"/>
      <c r="AR54" s="137"/>
      <c r="AS54" s="137"/>
      <c r="AT54" s="137"/>
    </row>
    <row r="55" spans="39:46" hidden="1">
      <c r="AN55" s="137"/>
      <c r="AO55" s="137"/>
      <c r="AP55" s="137"/>
      <c r="AQ55" s="137"/>
      <c r="AR55" s="137"/>
      <c r="AS55" s="137"/>
      <c r="AT55" s="137"/>
    </row>
  </sheetData>
  <sheetProtection algorithmName="SHA-512" hashValue="EqW4JWdAK2HtLd7CTYbFeaoAmqUFOCnyNVoyOarOfAAT+97xRUv9UqnRvgYPmhNLCnwwzfKp0inVArago6Q8Ew==" saltValue="mOwrpn7JvfoNRiadMAkUJw==" spinCount="100000" sheet="1" objects="1" scenarios="1"/>
  <protectedRanges>
    <protectedRange sqref="D30" name="Debt interest rate"/>
    <protectedRange sqref="D28" name="Equity ROI"/>
    <protectedRange sqref="D24" name="Equity share of investment"/>
    <protectedRange sqref="D18" name="Total other grants"/>
    <protectedRange sqref="D14" name="Performance based grant per connection"/>
    <protectedRange sqref="D8" name="Expected inflation rate"/>
    <protectedRange sqref="D6" name="Financial year end date"/>
    <protectedRange sqref="D4" name="Financial year"/>
  </protectedRanges>
  <mergeCells count="3">
    <mergeCell ref="B2:C2"/>
    <mergeCell ref="F34:I35"/>
    <mergeCell ref="E8:M8"/>
  </mergeCells>
  <conditionalFormatting sqref="D6:D10">
    <cfRule type="beginsWith" dxfId="223" priority="1" operator="beginsWith" text="OK">
      <formula>LEFT(D6,LEN("OK"))="OK"</formula>
    </cfRule>
    <cfRule type="containsText" dxfId="222" priority="2" operator="containsText" text="NOK">
      <formula>NOT(ISERROR(SEARCH("NOK",D6)))</formula>
    </cfRule>
  </conditionalFormatting>
  <conditionalFormatting sqref="D23:D24">
    <cfRule type="beginsWith" dxfId="221" priority="5" operator="beginsWith" text="OK">
      <formula>LEFT(D23,LEN("OK"))="OK"</formula>
    </cfRule>
    <cfRule type="containsText" dxfId="220" priority="6" operator="containsText" text="NOK">
      <formula>NOT(ISERROR(SEARCH("NOK",D23)))</formula>
    </cfRule>
  </conditionalFormatting>
  <conditionalFormatting sqref="D28">
    <cfRule type="beginsWith" dxfId="219" priority="9" operator="beginsWith" text="OK">
      <formula>LEFT(D28,LEN("OK"))="OK"</formula>
    </cfRule>
    <cfRule type="containsText" dxfId="218" priority="10" operator="containsText" text="NOK">
      <formula>NOT(ISERROR(SEARCH("NOK",D28)))</formula>
    </cfRule>
  </conditionalFormatting>
  <conditionalFormatting sqref="D30">
    <cfRule type="beginsWith" dxfId="217" priority="7" operator="beginsWith" text="OK">
      <formula>LEFT(D30,LEN("OK"))="OK"</formula>
    </cfRule>
    <cfRule type="containsText" dxfId="216" priority="8" operator="containsText" text="NOK">
      <formula>NOT(ISERROR(SEARCH("NOK",D30)))</formula>
    </cfRule>
  </conditionalFormatting>
  <dataValidations count="1">
    <dataValidation type="list" allowBlank="1" showInputMessage="1" showErrorMessage="1" sqref="D4:D5 D25 D7 D27 D29 D31 D23 D9:D10" xr:uid="{00000000-0002-0000-0100-000000000000}">
      <formula1>Financ_Y</formula1>
    </dataValidation>
  </dataValidations>
  <pageMargins left="0.7" right="0.7" top="0.78740157499999996" bottom="0.78740157499999996"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79998168889431442"/>
  </sheetPr>
  <dimension ref="A1:XFC100"/>
  <sheetViews>
    <sheetView showGridLines="0" zoomScale="60" zoomScaleNormal="60" workbookViewId="0">
      <selection activeCell="F40" sqref="F40:I48"/>
    </sheetView>
  </sheetViews>
  <sheetFormatPr defaultColWidth="0" defaultRowHeight="14.5" zeroHeight="1"/>
  <cols>
    <col min="1" max="1" width="4.54296875" customWidth="1"/>
    <col min="2" max="2" width="27.1796875" customWidth="1"/>
    <col min="3" max="4" width="32.453125" customWidth="1"/>
    <col min="5" max="6" width="23.26953125" customWidth="1"/>
    <col min="7" max="7" width="12.54296875" customWidth="1"/>
    <col min="8" max="23" width="11.453125" customWidth="1"/>
    <col min="24" max="24" width="12.26953125" customWidth="1"/>
    <col min="25" max="44" width="11.453125" customWidth="1"/>
    <col min="45" max="106" width="14.1796875" customWidth="1"/>
    <col min="107" max="107" width="7.453125" hidden="1"/>
    <col min="108" max="16383" width="2.90625" hidden="1"/>
    <col min="16384" max="16384" width="4.26953125" hidden="1"/>
  </cols>
  <sheetData>
    <row r="1" spans="1:106" s="137" customFormat="1" ht="103.5" customHeight="1">
      <c r="C1" s="164" t="s">
        <v>347</v>
      </c>
    </row>
    <row r="2" spans="1:106" s="137" customFormat="1" ht="31.9" customHeight="1">
      <c r="A2" s="152"/>
      <c r="B2" s="572" t="s">
        <v>348</v>
      </c>
      <c r="C2" s="572"/>
      <c r="D2" s="163"/>
      <c r="E2" s="163"/>
      <c r="F2" s="163"/>
      <c r="G2" s="163"/>
      <c r="H2" s="163"/>
      <c r="I2" s="163"/>
      <c r="J2" s="163"/>
      <c r="K2" s="163"/>
      <c r="L2" s="163"/>
      <c r="M2" s="163"/>
      <c r="N2" s="163"/>
      <c r="O2" s="163"/>
      <c r="P2" s="163"/>
      <c r="Q2" s="163"/>
      <c r="R2" s="163"/>
      <c r="S2" s="163"/>
      <c r="T2" s="163"/>
      <c r="U2" s="163"/>
      <c r="V2" s="163"/>
      <c r="W2" s="163"/>
      <c r="X2" s="163"/>
      <c r="Y2" s="163"/>
      <c r="Z2" s="163"/>
      <c r="AA2" s="163"/>
      <c r="AB2" s="163"/>
      <c r="AC2" s="163"/>
      <c r="AD2" s="163"/>
      <c r="AE2" s="163"/>
      <c r="AF2" s="163"/>
      <c r="AG2" s="163"/>
      <c r="AH2" s="163"/>
      <c r="AI2" s="163"/>
      <c r="AJ2" s="163"/>
      <c r="AK2" s="163"/>
      <c r="AL2" s="163"/>
      <c r="AM2" s="163"/>
      <c r="AN2" s="163"/>
      <c r="AO2" s="163"/>
      <c r="AP2" s="163"/>
      <c r="AQ2" s="163"/>
      <c r="AR2" s="163"/>
      <c r="AS2" s="163"/>
      <c r="AT2" s="163"/>
      <c r="AU2" s="163"/>
      <c r="AV2" s="163"/>
      <c r="AW2" s="163"/>
      <c r="AX2" s="163"/>
      <c r="AY2" s="163"/>
      <c r="AZ2" s="163"/>
      <c r="BA2" s="163"/>
      <c r="BB2" s="163"/>
      <c r="BC2" s="163"/>
      <c r="BD2" s="163"/>
      <c r="BE2" s="163"/>
      <c r="BF2" s="163"/>
      <c r="BG2" s="163"/>
      <c r="BH2" s="163"/>
      <c r="BI2" s="163"/>
      <c r="BJ2" s="163"/>
      <c r="BK2" s="163"/>
      <c r="BL2" s="163"/>
      <c r="BM2" s="163"/>
      <c r="BN2" s="163"/>
      <c r="BO2" s="163"/>
      <c r="BP2" s="163"/>
      <c r="BQ2" s="163"/>
      <c r="BR2" s="163"/>
      <c r="BS2" s="163"/>
      <c r="BT2" s="163"/>
      <c r="BU2" s="163"/>
      <c r="BV2" s="163"/>
      <c r="BW2" s="163"/>
      <c r="BX2" s="163"/>
      <c r="BY2" s="163"/>
      <c r="BZ2" s="163"/>
      <c r="CA2" s="163"/>
      <c r="CB2" s="163"/>
      <c r="CC2" s="163"/>
      <c r="CD2" s="163"/>
      <c r="CE2" s="163"/>
      <c r="CF2" s="163"/>
      <c r="CG2" s="163"/>
      <c r="CH2" s="163"/>
      <c r="CI2" s="163"/>
      <c r="CJ2" s="163"/>
      <c r="CK2" s="163"/>
      <c r="CL2" s="163"/>
      <c r="CM2" s="163"/>
      <c r="CN2" s="163"/>
      <c r="CO2" s="163"/>
      <c r="CP2" s="163"/>
      <c r="CQ2" s="163"/>
      <c r="CR2" s="163"/>
      <c r="CS2" s="163"/>
      <c r="CT2" s="163"/>
      <c r="CU2" s="163"/>
      <c r="CV2" s="163"/>
      <c r="CW2" s="163"/>
      <c r="CX2" s="163"/>
      <c r="CY2" s="163"/>
      <c r="CZ2" s="163"/>
      <c r="DA2" s="163"/>
      <c r="DB2" s="163"/>
    </row>
    <row r="3" spans="1:106"/>
    <row r="4" spans="1:106" s="8" customFormat="1" ht="19.899999999999999" customHeight="1">
      <c r="A4" s="187">
        <v>1</v>
      </c>
      <c r="B4" s="586" t="s">
        <v>65</v>
      </c>
      <c r="C4" s="587"/>
      <c r="D4" s="561"/>
      <c r="H4" s="196"/>
      <c r="I4" s="196"/>
      <c r="J4" s="196"/>
      <c r="K4" s="196"/>
      <c r="L4" s="196"/>
      <c r="M4" s="196"/>
      <c r="N4" s="196"/>
      <c r="O4" s="196"/>
      <c r="P4" s="196"/>
      <c r="Q4" s="196"/>
      <c r="R4" s="196"/>
      <c r="S4" s="196"/>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c r="AU4" s="196"/>
      <c r="AV4" s="196"/>
      <c r="AW4" s="196"/>
      <c r="AX4" s="196"/>
      <c r="AY4" s="196"/>
      <c r="AZ4" s="196"/>
      <c r="BA4" s="196"/>
      <c r="BB4" s="196"/>
      <c r="BC4" s="196"/>
      <c r="BD4" s="196"/>
      <c r="BE4" s="196"/>
      <c r="BF4" s="196"/>
      <c r="BG4" s="196"/>
      <c r="BH4" s="196"/>
      <c r="BI4" s="196"/>
      <c r="BJ4" s="196"/>
      <c r="BK4" s="196"/>
      <c r="BL4" s="196"/>
      <c r="BM4" s="196"/>
      <c r="BN4" s="196"/>
      <c r="BO4" s="196"/>
      <c r="BP4" s="196"/>
      <c r="BQ4" s="196"/>
      <c r="BR4" s="196"/>
      <c r="BS4" s="196"/>
      <c r="BT4" s="196"/>
      <c r="BU4" s="196"/>
      <c r="BV4" s="196"/>
      <c r="BW4" s="196"/>
      <c r="BX4" s="196"/>
      <c r="BY4" s="196"/>
      <c r="BZ4" s="196"/>
      <c r="CA4" s="196"/>
      <c r="CB4" s="196"/>
      <c r="CC4" s="196"/>
      <c r="CD4" s="196"/>
      <c r="CE4" s="196"/>
      <c r="CF4" s="196"/>
      <c r="CG4" s="196"/>
      <c r="CH4" s="196"/>
      <c r="CI4" s="196"/>
      <c r="CJ4" s="196"/>
      <c r="CK4" s="196"/>
      <c r="CL4" s="196"/>
      <c r="CM4" s="196"/>
      <c r="CN4" s="196"/>
      <c r="CO4" s="196"/>
      <c r="CP4" s="196"/>
      <c r="CQ4" s="196"/>
      <c r="CR4" s="196"/>
      <c r="CS4" s="196"/>
      <c r="CT4" s="196"/>
      <c r="CU4" s="196"/>
      <c r="CV4" s="196"/>
      <c r="CW4" s="196"/>
      <c r="CX4" s="196"/>
      <c r="CY4" s="196"/>
      <c r="CZ4" s="196"/>
      <c r="DA4" s="196"/>
      <c r="DB4" s="196"/>
    </row>
    <row r="5" spans="1:106" ht="4.5" customHeight="1">
      <c r="B5" s="190"/>
      <c r="C5" s="190"/>
      <c r="E5" s="119"/>
      <c r="F5" s="119"/>
      <c r="H5" s="123"/>
      <c r="I5" s="123"/>
      <c r="J5" s="123"/>
      <c r="K5" s="123"/>
      <c r="L5" s="123"/>
      <c r="M5" s="123"/>
      <c r="N5" s="123"/>
      <c r="O5" s="123"/>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c r="BQ5" s="123"/>
      <c r="BR5" s="123"/>
      <c r="BS5" s="123"/>
      <c r="BT5" s="123"/>
      <c r="BU5" s="123"/>
      <c r="BV5" s="123"/>
      <c r="BW5" s="123"/>
      <c r="BX5" s="123"/>
      <c r="BY5" s="123"/>
      <c r="BZ5" s="123"/>
      <c r="CA5" s="123"/>
      <c r="CB5" s="123"/>
      <c r="CC5" s="123"/>
      <c r="CD5" s="123"/>
      <c r="CE5" s="123"/>
      <c r="CF5" s="123"/>
      <c r="CG5" s="123"/>
      <c r="CH5" s="123"/>
      <c r="CI5" s="123"/>
      <c r="CJ5" s="123"/>
      <c r="CK5" s="123"/>
      <c r="CL5" s="123"/>
      <c r="CM5" s="123"/>
      <c r="CN5" s="123"/>
      <c r="CO5" s="123"/>
      <c r="CP5" s="123"/>
      <c r="CQ5" s="123"/>
      <c r="CR5" s="123"/>
      <c r="CS5" s="123"/>
      <c r="CT5" s="123"/>
      <c r="CU5" s="123"/>
      <c r="CV5" s="123"/>
      <c r="CW5" s="123"/>
      <c r="CX5" s="123"/>
      <c r="CY5" s="123"/>
      <c r="CZ5" s="123"/>
      <c r="DA5" s="123"/>
      <c r="DB5" s="123"/>
    </row>
    <row r="6" spans="1:106" s="8" customFormat="1" ht="19.899999999999999" customHeight="1">
      <c r="A6" s="187">
        <v>2</v>
      </c>
      <c r="B6" s="586" t="s">
        <v>66</v>
      </c>
      <c r="C6" s="587"/>
      <c r="D6" s="560"/>
      <c r="E6" s="560"/>
      <c r="F6" s="560"/>
      <c r="G6" s="560"/>
      <c r="H6" s="560"/>
      <c r="I6" s="560"/>
      <c r="J6" s="560"/>
      <c r="K6" s="560"/>
      <c r="L6" s="560"/>
      <c r="M6" s="560"/>
      <c r="N6" s="560"/>
      <c r="O6" s="560"/>
      <c r="P6" s="560"/>
      <c r="Q6" s="560"/>
      <c r="R6" s="560"/>
      <c r="S6" s="560"/>
      <c r="T6" s="560"/>
      <c r="U6" s="560"/>
      <c r="V6" s="560"/>
      <c r="W6" s="560"/>
      <c r="X6" s="560"/>
      <c r="Y6" s="560"/>
      <c r="Z6" s="560"/>
      <c r="AA6" s="560"/>
      <c r="AB6" s="560"/>
      <c r="AC6" s="560"/>
      <c r="AD6" s="560"/>
      <c r="AE6" s="560"/>
      <c r="AF6" s="560"/>
      <c r="AG6" s="560"/>
      <c r="AH6" s="560"/>
      <c r="AI6" s="560"/>
      <c r="AJ6" s="560"/>
      <c r="AK6" s="560"/>
      <c r="AL6" s="560"/>
      <c r="AM6" s="560"/>
      <c r="AN6" s="560"/>
      <c r="AO6" s="560"/>
      <c r="AP6" s="560"/>
      <c r="AQ6" s="560"/>
      <c r="AR6" s="560"/>
      <c r="AS6" s="560"/>
      <c r="AT6" s="560"/>
      <c r="AU6" s="560"/>
      <c r="AV6" s="560"/>
      <c r="AW6" s="560"/>
      <c r="AX6" s="560"/>
      <c r="AY6" s="560"/>
      <c r="AZ6" s="560"/>
      <c r="BA6" s="560"/>
      <c r="BB6" s="560"/>
      <c r="BC6" s="560"/>
      <c r="BD6" s="560"/>
      <c r="BE6" s="560"/>
      <c r="BF6" s="560"/>
      <c r="BG6" s="560"/>
      <c r="BH6" s="560"/>
      <c r="BI6" s="560"/>
      <c r="BJ6" s="560"/>
      <c r="BK6" s="560"/>
      <c r="BL6" s="560"/>
      <c r="BM6" s="560"/>
      <c r="BN6" s="560"/>
      <c r="BO6" s="560"/>
      <c r="BP6" s="560"/>
      <c r="BQ6" s="560"/>
      <c r="BR6" s="560"/>
      <c r="BS6" s="560"/>
      <c r="BT6" s="560"/>
      <c r="BU6" s="560"/>
      <c r="BV6" s="560"/>
      <c r="BW6" s="560"/>
      <c r="BX6" s="560"/>
      <c r="BY6" s="560"/>
      <c r="BZ6" s="560"/>
      <c r="CA6" s="560"/>
      <c r="CB6" s="560"/>
      <c r="CC6" s="560"/>
      <c r="CD6" s="560"/>
      <c r="CE6" s="560"/>
      <c r="CF6" s="560"/>
      <c r="CG6" s="560"/>
      <c r="CH6" s="560"/>
      <c r="CI6" s="560"/>
      <c r="CJ6" s="560"/>
      <c r="CK6" s="560"/>
      <c r="CL6" s="560"/>
      <c r="CM6" s="560"/>
      <c r="CN6" s="560"/>
      <c r="CO6" s="560"/>
      <c r="CP6" s="560"/>
      <c r="CQ6" s="560"/>
      <c r="CR6" s="560"/>
      <c r="CS6" s="560"/>
      <c r="CT6" s="560"/>
      <c r="CU6" s="560"/>
      <c r="CV6" s="560"/>
      <c r="CW6" s="560"/>
      <c r="CX6" s="560"/>
      <c r="CY6" s="560"/>
      <c r="CZ6" s="560"/>
      <c r="DA6" s="560"/>
      <c r="DB6" s="560"/>
    </row>
    <row r="7" spans="1:106" ht="15.4" customHeight="1">
      <c r="D7" s="123"/>
    </row>
    <row r="8" spans="1:106" ht="25.5" customHeight="1" thickBot="1">
      <c r="B8" s="200" t="s">
        <v>350</v>
      </c>
      <c r="C8" s="180"/>
      <c r="D8" s="180"/>
      <c r="E8" s="180"/>
      <c r="F8" s="180"/>
      <c r="G8" s="180"/>
      <c r="H8" s="180"/>
      <c r="I8" s="180"/>
      <c r="J8" s="180"/>
      <c r="K8" s="180"/>
      <c r="L8" s="180"/>
      <c r="M8" s="180"/>
      <c r="N8" s="180"/>
      <c r="O8" s="180"/>
      <c r="P8" s="180"/>
      <c r="Q8" s="180"/>
      <c r="R8" s="180"/>
      <c r="S8" s="180"/>
      <c r="T8" s="180"/>
      <c r="U8" s="180"/>
      <c r="V8" s="180"/>
      <c r="W8" s="180"/>
    </row>
    <row r="9" spans="1:106" ht="15.75" customHeight="1" thickTop="1">
      <c r="B9" s="589" t="s">
        <v>68</v>
      </c>
      <c r="C9" s="589" t="s">
        <v>69</v>
      </c>
      <c r="D9" s="584" t="s">
        <v>67</v>
      </c>
      <c r="E9" s="585"/>
      <c r="F9" s="585"/>
      <c r="G9" s="585"/>
      <c r="H9" s="585"/>
      <c r="I9" s="585"/>
      <c r="J9" s="585"/>
      <c r="K9" s="585"/>
      <c r="L9" s="585"/>
      <c r="M9" s="585"/>
      <c r="N9" s="585"/>
      <c r="O9" s="585"/>
      <c r="P9" s="585"/>
      <c r="Q9" s="585"/>
      <c r="R9" s="585"/>
      <c r="S9" s="585"/>
      <c r="T9" s="585"/>
      <c r="U9" s="585"/>
      <c r="V9" s="585"/>
      <c r="W9" s="588"/>
      <c r="X9" s="558"/>
      <c r="Y9" s="559"/>
      <c r="Z9" s="559"/>
      <c r="AA9" s="559"/>
      <c r="AB9" s="559"/>
      <c r="AC9" s="559"/>
      <c r="AD9" s="559"/>
      <c r="AE9" s="559"/>
      <c r="AF9" s="559"/>
      <c r="AG9" s="559"/>
      <c r="AH9" s="559"/>
      <c r="AI9" s="559"/>
      <c r="AJ9" s="559"/>
      <c r="AK9" s="559"/>
      <c r="AL9" s="559"/>
      <c r="AM9" s="559"/>
      <c r="AN9" s="559"/>
      <c r="AO9" s="559"/>
      <c r="AP9" s="559"/>
      <c r="AQ9" s="559"/>
      <c r="AR9" s="559"/>
      <c r="AS9" s="559"/>
      <c r="AT9" s="559"/>
      <c r="AU9" s="559"/>
      <c r="AV9" s="559"/>
      <c r="AW9" s="559"/>
      <c r="AX9" s="559"/>
      <c r="AY9" s="559"/>
      <c r="AZ9" s="559"/>
      <c r="BA9" s="559"/>
      <c r="BB9" s="559"/>
      <c r="BC9" s="559"/>
      <c r="BD9" s="559"/>
      <c r="BE9" s="559"/>
      <c r="BF9" s="559"/>
      <c r="BG9" s="559"/>
      <c r="BH9" s="559"/>
      <c r="BI9" s="559"/>
      <c r="BJ9" s="559"/>
      <c r="BK9" s="559"/>
      <c r="BL9" s="559"/>
      <c r="BM9" s="559"/>
      <c r="BN9" s="559"/>
      <c r="BO9" s="559"/>
      <c r="BP9" s="559"/>
      <c r="BQ9" s="559"/>
      <c r="BR9" s="559"/>
      <c r="BS9" s="559"/>
      <c r="BT9" s="559"/>
      <c r="BU9" s="559"/>
      <c r="BV9" s="559"/>
      <c r="BW9" s="559"/>
      <c r="BX9" s="559"/>
      <c r="BY9" s="559"/>
      <c r="BZ9" s="559"/>
      <c r="CA9" s="559"/>
      <c r="CB9" s="559"/>
      <c r="CC9" s="559"/>
      <c r="CD9" s="559"/>
      <c r="CE9" s="559"/>
      <c r="CF9" s="559"/>
      <c r="CG9" s="559"/>
      <c r="CH9" s="559"/>
      <c r="CI9" s="559"/>
      <c r="CJ9" s="559"/>
      <c r="CK9" s="559"/>
      <c r="CL9" s="559"/>
      <c r="CM9" s="559"/>
      <c r="CN9" s="559"/>
      <c r="CO9" s="559"/>
      <c r="CP9" s="559"/>
      <c r="CQ9" s="559"/>
      <c r="CR9" s="559"/>
      <c r="CS9" s="559"/>
      <c r="CT9" s="559"/>
      <c r="CU9" s="559"/>
      <c r="CV9" s="559"/>
      <c r="CW9" s="559"/>
      <c r="CX9" s="559"/>
      <c r="CY9" s="559"/>
      <c r="CZ9" s="559"/>
      <c r="DA9" s="559"/>
      <c r="DB9" s="559"/>
    </row>
    <row r="10" spans="1:106">
      <c r="B10" s="590"/>
      <c r="C10" s="590" t="s">
        <v>69</v>
      </c>
      <c r="D10" s="181" t="str">
        <f>IF(D6="","",D6)</f>
        <v/>
      </c>
      <c r="E10" s="181" t="str">
        <f t="shared" ref="E10:BP10" si="0">IF(E6="","",E6)</f>
        <v/>
      </c>
      <c r="F10" s="181" t="str">
        <f t="shared" si="0"/>
        <v/>
      </c>
      <c r="G10" s="181" t="str">
        <f t="shared" si="0"/>
        <v/>
      </c>
      <c r="H10" s="181" t="str">
        <f t="shared" si="0"/>
        <v/>
      </c>
      <c r="I10" s="181" t="str">
        <f t="shared" si="0"/>
        <v/>
      </c>
      <c r="J10" s="181" t="str">
        <f t="shared" si="0"/>
        <v/>
      </c>
      <c r="K10" s="181" t="str">
        <f t="shared" si="0"/>
        <v/>
      </c>
      <c r="L10" s="181" t="str">
        <f t="shared" si="0"/>
        <v/>
      </c>
      <c r="M10" s="181" t="str">
        <f t="shared" si="0"/>
        <v/>
      </c>
      <c r="N10" s="181" t="str">
        <f t="shared" si="0"/>
        <v/>
      </c>
      <c r="O10" s="181" t="str">
        <f t="shared" si="0"/>
        <v/>
      </c>
      <c r="P10" s="181" t="str">
        <f t="shared" si="0"/>
        <v/>
      </c>
      <c r="Q10" s="181" t="str">
        <f t="shared" si="0"/>
        <v/>
      </c>
      <c r="R10" s="181" t="str">
        <f t="shared" si="0"/>
        <v/>
      </c>
      <c r="S10" s="181" t="str">
        <f t="shared" si="0"/>
        <v/>
      </c>
      <c r="T10" s="181" t="str">
        <f t="shared" si="0"/>
        <v/>
      </c>
      <c r="U10" s="181" t="str">
        <f t="shared" si="0"/>
        <v/>
      </c>
      <c r="V10" s="181" t="str">
        <f t="shared" si="0"/>
        <v/>
      </c>
      <c r="W10" s="182" t="str">
        <f t="shared" si="0"/>
        <v/>
      </c>
      <c r="X10" s="182" t="str">
        <f t="shared" si="0"/>
        <v/>
      </c>
      <c r="Y10" s="182" t="str">
        <f t="shared" si="0"/>
        <v/>
      </c>
      <c r="Z10" s="182" t="str">
        <f t="shared" si="0"/>
        <v/>
      </c>
      <c r="AA10" s="182" t="str">
        <f t="shared" si="0"/>
        <v/>
      </c>
      <c r="AB10" s="182" t="str">
        <f t="shared" si="0"/>
        <v/>
      </c>
      <c r="AC10" s="182" t="str">
        <f t="shared" si="0"/>
        <v/>
      </c>
      <c r="AD10" s="182" t="str">
        <f t="shared" si="0"/>
        <v/>
      </c>
      <c r="AE10" s="182" t="str">
        <f t="shared" si="0"/>
        <v/>
      </c>
      <c r="AF10" s="182" t="str">
        <f t="shared" si="0"/>
        <v/>
      </c>
      <c r="AG10" s="182" t="str">
        <f t="shared" si="0"/>
        <v/>
      </c>
      <c r="AH10" s="182" t="str">
        <f t="shared" si="0"/>
        <v/>
      </c>
      <c r="AI10" s="182" t="str">
        <f t="shared" si="0"/>
        <v/>
      </c>
      <c r="AJ10" s="182" t="str">
        <f t="shared" si="0"/>
        <v/>
      </c>
      <c r="AK10" s="182" t="str">
        <f t="shared" si="0"/>
        <v/>
      </c>
      <c r="AL10" s="182" t="str">
        <f t="shared" si="0"/>
        <v/>
      </c>
      <c r="AM10" s="182" t="str">
        <f t="shared" si="0"/>
        <v/>
      </c>
      <c r="AN10" s="182" t="str">
        <f t="shared" si="0"/>
        <v/>
      </c>
      <c r="AO10" s="182" t="str">
        <f t="shared" si="0"/>
        <v/>
      </c>
      <c r="AP10" s="182" t="str">
        <f t="shared" si="0"/>
        <v/>
      </c>
      <c r="AQ10" s="182" t="str">
        <f t="shared" si="0"/>
        <v/>
      </c>
      <c r="AR10" s="182" t="str">
        <f t="shared" si="0"/>
        <v/>
      </c>
      <c r="AS10" s="182" t="str">
        <f t="shared" si="0"/>
        <v/>
      </c>
      <c r="AT10" s="182" t="str">
        <f t="shared" si="0"/>
        <v/>
      </c>
      <c r="AU10" s="182" t="str">
        <f t="shared" si="0"/>
        <v/>
      </c>
      <c r="AV10" s="182" t="str">
        <f t="shared" si="0"/>
        <v/>
      </c>
      <c r="AW10" s="182" t="str">
        <f t="shared" si="0"/>
        <v/>
      </c>
      <c r="AX10" s="182" t="str">
        <f t="shared" si="0"/>
        <v/>
      </c>
      <c r="AY10" s="182" t="str">
        <f t="shared" si="0"/>
        <v/>
      </c>
      <c r="AZ10" s="182" t="str">
        <f t="shared" si="0"/>
        <v/>
      </c>
      <c r="BA10" s="182" t="str">
        <f t="shared" si="0"/>
        <v/>
      </c>
      <c r="BB10" s="182" t="str">
        <f t="shared" si="0"/>
        <v/>
      </c>
      <c r="BC10" s="182" t="str">
        <f t="shared" si="0"/>
        <v/>
      </c>
      <c r="BD10" s="182" t="str">
        <f t="shared" si="0"/>
        <v/>
      </c>
      <c r="BE10" s="182" t="str">
        <f t="shared" si="0"/>
        <v/>
      </c>
      <c r="BF10" s="182" t="str">
        <f t="shared" si="0"/>
        <v/>
      </c>
      <c r="BG10" s="182" t="str">
        <f t="shared" si="0"/>
        <v/>
      </c>
      <c r="BH10" s="182" t="str">
        <f t="shared" si="0"/>
        <v/>
      </c>
      <c r="BI10" s="182" t="str">
        <f t="shared" si="0"/>
        <v/>
      </c>
      <c r="BJ10" s="182" t="str">
        <f t="shared" si="0"/>
        <v/>
      </c>
      <c r="BK10" s="182" t="str">
        <f t="shared" si="0"/>
        <v/>
      </c>
      <c r="BL10" s="182" t="str">
        <f t="shared" si="0"/>
        <v/>
      </c>
      <c r="BM10" s="182" t="str">
        <f t="shared" si="0"/>
        <v/>
      </c>
      <c r="BN10" s="182" t="str">
        <f t="shared" si="0"/>
        <v/>
      </c>
      <c r="BO10" s="182" t="str">
        <f t="shared" si="0"/>
        <v/>
      </c>
      <c r="BP10" s="182" t="str">
        <f t="shared" si="0"/>
        <v/>
      </c>
      <c r="BQ10" s="182" t="str">
        <f t="shared" ref="BQ10:DA10" si="1">IF(BQ6="","",BQ6)</f>
        <v/>
      </c>
      <c r="BR10" s="182" t="str">
        <f t="shared" si="1"/>
        <v/>
      </c>
      <c r="BS10" s="182" t="str">
        <f t="shared" si="1"/>
        <v/>
      </c>
      <c r="BT10" s="182" t="str">
        <f t="shared" si="1"/>
        <v/>
      </c>
      <c r="BU10" s="182" t="str">
        <f t="shared" si="1"/>
        <v/>
      </c>
      <c r="BV10" s="182" t="str">
        <f t="shared" si="1"/>
        <v/>
      </c>
      <c r="BW10" s="182" t="str">
        <f t="shared" si="1"/>
        <v/>
      </c>
      <c r="BX10" s="182" t="str">
        <f t="shared" si="1"/>
        <v/>
      </c>
      <c r="BY10" s="182" t="str">
        <f t="shared" si="1"/>
        <v/>
      </c>
      <c r="BZ10" s="182" t="str">
        <f t="shared" si="1"/>
        <v/>
      </c>
      <c r="CA10" s="182" t="str">
        <f t="shared" si="1"/>
        <v/>
      </c>
      <c r="CB10" s="182" t="str">
        <f t="shared" si="1"/>
        <v/>
      </c>
      <c r="CC10" s="182" t="str">
        <f t="shared" si="1"/>
        <v/>
      </c>
      <c r="CD10" s="182" t="str">
        <f t="shared" si="1"/>
        <v/>
      </c>
      <c r="CE10" s="182" t="str">
        <f t="shared" si="1"/>
        <v/>
      </c>
      <c r="CF10" s="182" t="str">
        <f t="shared" si="1"/>
        <v/>
      </c>
      <c r="CG10" s="182" t="str">
        <f t="shared" si="1"/>
        <v/>
      </c>
      <c r="CH10" s="182" t="str">
        <f t="shared" si="1"/>
        <v/>
      </c>
      <c r="CI10" s="182" t="str">
        <f t="shared" si="1"/>
        <v/>
      </c>
      <c r="CJ10" s="182" t="str">
        <f t="shared" si="1"/>
        <v/>
      </c>
      <c r="CK10" s="182" t="str">
        <f t="shared" si="1"/>
        <v/>
      </c>
      <c r="CL10" s="182" t="str">
        <f t="shared" si="1"/>
        <v/>
      </c>
      <c r="CM10" s="182" t="str">
        <f t="shared" si="1"/>
        <v/>
      </c>
      <c r="CN10" s="182" t="str">
        <f t="shared" si="1"/>
        <v/>
      </c>
      <c r="CO10" s="182" t="str">
        <f t="shared" si="1"/>
        <v/>
      </c>
      <c r="CP10" s="182" t="str">
        <f t="shared" si="1"/>
        <v/>
      </c>
      <c r="CQ10" s="182" t="str">
        <f t="shared" si="1"/>
        <v/>
      </c>
      <c r="CR10" s="182" t="str">
        <f t="shared" si="1"/>
        <v/>
      </c>
      <c r="CS10" s="182" t="str">
        <f t="shared" si="1"/>
        <v/>
      </c>
      <c r="CT10" s="182" t="str">
        <f t="shared" si="1"/>
        <v/>
      </c>
      <c r="CU10" s="182" t="str">
        <f t="shared" si="1"/>
        <v/>
      </c>
      <c r="CV10" s="182" t="str">
        <f t="shared" si="1"/>
        <v/>
      </c>
      <c r="CW10" s="182" t="str">
        <f t="shared" si="1"/>
        <v/>
      </c>
      <c r="CX10" s="182" t="str">
        <f t="shared" si="1"/>
        <v/>
      </c>
      <c r="CY10" s="182" t="str">
        <f t="shared" si="1"/>
        <v/>
      </c>
      <c r="CZ10" s="182" t="str">
        <f t="shared" si="1"/>
        <v/>
      </c>
      <c r="DA10" s="182" t="str">
        <f t="shared" si="1"/>
        <v/>
      </c>
      <c r="DB10" s="182"/>
    </row>
    <row r="11" spans="1:106" ht="16.899999999999999" customHeight="1">
      <c r="A11" s="591">
        <v>3</v>
      </c>
      <c r="B11" s="194" t="s">
        <v>70</v>
      </c>
      <c r="C11" s="179">
        <f>SUM(D11:CY11)</f>
        <v>0</v>
      </c>
      <c r="D11" s="562"/>
      <c r="E11" s="562"/>
      <c r="F11" s="562"/>
      <c r="G11" s="562"/>
      <c r="H11" s="562"/>
      <c r="I11" s="562"/>
      <c r="J11" s="562"/>
      <c r="K11" s="562"/>
      <c r="L11" s="562"/>
      <c r="M11" s="562"/>
      <c r="N11" s="562"/>
      <c r="O11" s="562"/>
      <c r="P11" s="562"/>
      <c r="Q11" s="562"/>
      <c r="R11" s="562"/>
      <c r="S11" s="562"/>
      <c r="T11" s="562"/>
      <c r="U11" s="562"/>
      <c r="V11" s="562"/>
      <c r="W11" s="563"/>
      <c r="X11" s="563"/>
      <c r="Y11" s="563"/>
      <c r="Z11" s="5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563"/>
      <c r="BW11" s="563"/>
      <c r="BX11" s="563"/>
      <c r="BY11" s="563"/>
      <c r="BZ11" s="563"/>
      <c r="CA11" s="563"/>
      <c r="CB11" s="563"/>
      <c r="CC11" s="563"/>
      <c r="CD11" s="563"/>
      <c r="CE11" s="563"/>
      <c r="CF11" s="563"/>
      <c r="CG11" s="563"/>
      <c r="CH11" s="563"/>
      <c r="CI11" s="563"/>
      <c r="CJ11" s="563"/>
      <c r="CK11" s="563"/>
      <c r="CL11" s="563"/>
      <c r="CM11" s="563"/>
      <c r="CN11" s="563"/>
      <c r="CO11" s="563"/>
      <c r="CP11" s="563"/>
      <c r="CQ11" s="563"/>
      <c r="CR11" s="563"/>
      <c r="CS11" s="563"/>
      <c r="CT11" s="563"/>
      <c r="CU11" s="563"/>
      <c r="CV11" s="563"/>
      <c r="CW11" s="563"/>
      <c r="CX11" s="563"/>
      <c r="CY11" s="563"/>
      <c r="CZ11" s="563"/>
      <c r="DA11" s="563"/>
      <c r="DB11" s="563"/>
    </row>
    <row r="12" spans="1:106" ht="16.899999999999999" customHeight="1">
      <c r="A12" s="591"/>
      <c r="B12" s="195" t="s">
        <v>71</v>
      </c>
      <c r="C12" s="179">
        <f t="shared" ref="C12:C16" si="2">SUM(D12:CY12)</f>
        <v>0</v>
      </c>
      <c r="D12" s="562"/>
      <c r="E12" s="562"/>
      <c r="F12" s="562"/>
      <c r="G12" s="562"/>
      <c r="H12" s="562"/>
      <c r="I12" s="562"/>
      <c r="J12" s="562"/>
      <c r="K12" s="562"/>
      <c r="L12" s="562"/>
      <c r="M12" s="562"/>
      <c r="N12" s="562"/>
      <c r="O12" s="562"/>
      <c r="P12" s="562"/>
      <c r="Q12" s="562"/>
      <c r="R12" s="562"/>
      <c r="S12" s="562"/>
      <c r="T12" s="562"/>
      <c r="U12" s="562"/>
      <c r="V12" s="562"/>
      <c r="W12" s="563"/>
      <c r="X12" s="563"/>
      <c r="Y12" s="563"/>
      <c r="Z12" s="563"/>
      <c r="AA12" s="563"/>
      <c r="AB12" s="563"/>
      <c r="AC12" s="563"/>
      <c r="AD12" s="563"/>
      <c r="AE12" s="563"/>
      <c r="AF12" s="563"/>
      <c r="AG12" s="563"/>
      <c r="AH12" s="563"/>
      <c r="AI12" s="563"/>
      <c r="AJ12" s="563"/>
      <c r="AK12" s="563"/>
      <c r="AL12" s="563"/>
      <c r="AM12" s="563"/>
      <c r="AN12" s="563"/>
      <c r="AO12" s="563"/>
      <c r="AP12" s="563"/>
      <c r="AQ12" s="563"/>
      <c r="AR12" s="563"/>
      <c r="AS12" s="563"/>
      <c r="AT12" s="563"/>
      <c r="AU12" s="563"/>
      <c r="AV12" s="563"/>
      <c r="AW12" s="563"/>
      <c r="AX12" s="563"/>
      <c r="AY12" s="563"/>
      <c r="AZ12" s="563"/>
      <c r="BA12" s="563"/>
      <c r="BB12" s="563"/>
      <c r="BC12" s="563"/>
      <c r="BD12" s="563"/>
      <c r="BE12" s="563"/>
      <c r="BF12" s="563"/>
      <c r="BG12" s="563"/>
      <c r="BH12" s="563"/>
      <c r="BI12" s="563"/>
      <c r="BJ12" s="563"/>
      <c r="BK12" s="563"/>
      <c r="BL12" s="563"/>
      <c r="BM12" s="563"/>
      <c r="BN12" s="563"/>
      <c r="BO12" s="563"/>
      <c r="BP12" s="563"/>
      <c r="BQ12" s="563"/>
      <c r="BR12" s="563"/>
      <c r="BS12" s="563"/>
      <c r="BT12" s="563"/>
      <c r="BU12" s="563"/>
      <c r="BV12" s="563"/>
      <c r="BW12" s="563"/>
      <c r="BX12" s="563"/>
      <c r="BY12" s="563"/>
      <c r="BZ12" s="563"/>
      <c r="CA12" s="563"/>
      <c r="CB12" s="563"/>
      <c r="CC12" s="563"/>
      <c r="CD12" s="563"/>
      <c r="CE12" s="563"/>
      <c r="CF12" s="563"/>
      <c r="CG12" s="563"/>
      <c r="CH12" s="563"/>
      <c r="CI12" s="563"/>
      <c r="CJ12" s="563"/>
      <c r="CK12" s="563"/>
      <c r="CL12" s="563"/>
      <c r="CM12" s="563"/>
      <c r="CN12" s="563"/>
      <c r="CO12" s="563"/>
      <c r="CP12" s="563"/>
      <c r="CQ12" s="563"/>
      <c r="CR12" s="563"/>
      <c r="CS12" s="563"/>
      <c r="CT12" s="563"/>
      <c r="CU12" s="563"/>
      <c r="CV12" s="563"/>
      <c r="CW12" s="563"/>
      <c r="CX12" s="563"/>
      <c r="CY12" s="563"/>
      <c r="CZ12" s="563"/>
      <c r="DA12" s="563"/>
      <c r="DB12" s="563"/>
    </row>
    <row r="13" spans="1:106" ht="16.899999999999999" customHeight="1">
      <c r="A13" s="591"/>
      <c r="B13" s="194" t="s">
        <v>321</v>
      </c>
      <c r="C13" s="179">
        <f t="shared" si="2"/>
        <v>0</v>
      </c>
      <c r="D13" s="564"/>
      <c r="E13" s="562"/>
      <c r="F13" s="562"/>
      <c r="G13" s="562"/>
      <c r="H13" s="562"/>
      <c r="I13" s="562"/>
      <c r="J13" s="562"/>
      <c r="K13" s="562"/>
      <c r="L13" s="562"/>
      <c r="M13" s="562"/>
      <c r="N13" s="562"/>
      <c r="O13" s="562"/>
      <c r="P13" s="562"/>
      <c r="Q13" s="562"/>
      <c r="R13" s="562"/>
      <c r="S13" s="562"/>
      <c r="T13" s="562"/>
      <c r="U13" s="562"/>
      <c r="V13" s="562"/>
      <c r="W13" s="563"/>
      <c r="X13" s="563"/>
      <c r="Y13" s="563"/>
      <c r="Z13" s="563"/>
      <c r="AA13" s="563"/>
      <c r="AB13" s="563"/>
      <c r="AC13" s="563"/>
      <c r="AD13" s="563"/>
      <c r="AE13" s="563"/>
      <c r="AF13" s="563"/>
      <c r="AG13" s="563"/>
      <c r="AH13" s="563"/>
      <c r="AI13" s="563"/>
      <c r="AJ13" s="563"/>
      <c r="AK13" s="563"/>
      <c r="AL13" s="563"/>
      <c r="AM13" s="563"/>
      <c r="AN13" s="563"/>
      <c r="AO13" s="563"/>
      <c r="AP13" s="563"/>
      <c r="AQ13" s="563"/>
      <c r="AR13" s="563"/>
      <c r="AS13" s="563"/>
      <c r="AT13" s="563"/>
      <c r="AU13" s="563"/>
      <c r="AV13" s="563"/>
      <c r="AW13" s="563"/>
      <c r="AX13" s="563"/>
      <c r="AY13" s="563"/>
      <c r="AZ13" s="563"/>
      <c r="BA13" s="563"/>
      <c r="BB13" s="563"/>
      <c r="BC13" s="563"/>
      <c r="BD13" s="563"/>
      <c r="BE13" s="563"/>
      <c r="BF13" s="563"/>
      <c r="BG13" s="563"/>
      <c r="BH13" s="563"/>
      <c r="BI13" s="563"/>
      <c r="BJ13" s="563"/>
      <c r="BK13" s="563"/>
      <c r="BL13" s="563"/>
      <c r="BM13" s="563"/>
      <c r="BN13" s="563"/>
      <c r="BO13" s="563"/>
      <c r="BP13" s="563"/>
      <c r="BQ13" s="563"/>
      <c r="BR13" s="563"/>
      <c r="BS13" s="563"/>
      <c r="BT13" s="563"/>
      <c r="BU13" s="563"/>
      <c r="BV13" s="563"/>
      <c r="BW13" s="563"/>
      <c r="BX13" s="563"/>
      <c r="BY13" s="563"/>
      <c r="BZ13" s="563"/>
      <c r="CA13" s="563"/>
      <c r="CB13" s="563"/>
      <c r="CC13" s="563"/>
      <c r="CD13" s="563"/>
      <c r="CE13" s="563"/>
      <c r="CF13" s="563"/>
      <c r="CG13" s="563"/>
      <c r="CH13" s="563"/>
      <c r="CI13" s="563"/>
      <c r="CJ13" s="563"/>
      <c r="CK13" s="563"/>
      <c r="CL13" s="563"/>
      <c r="CM13" s="563"/>
      <c r="CN13" s="563"/>
      <c r="CO13" s="563"/>
      <c r="CP13" s="563"/>
      <c r="CQ13" s="563"/>
      <c r="CR13" s="563"/>
      <c r="CS13" s="563"/>
      <c r="CT13" s="563"/>
      <c r="CU13" s="563"/>
      <c r="CV13" s="563"/>
      <c r="CW13" s="563"/>
      <c r="CX13" s="563"/>
      <c r="CY13" s="563"/>
      <c r="CZ13" s="563"/>
      <c r="DA13" s="563"/>
      <c r="DB13" s="563"/>
    </row>
    <row r="14" spans="1:106" ht="16.899999999999999" customHeight="1">
      <c r="A14" s="591"/>
      <c r="B14" s="194" t="s">
        <v>322</v>
      </c>
      <c r="C14" s="179">
        <f t="shared" si="2"/>
        <v>0</v>
      </c>
      <c r="D14" s="564"/>
      <c r="E14" s="562"/>
      <c r="F14" s="562"/>
      <c r="G14" s="562"/>
      <c r="H14" s="562"/>
      <c r="I14" s="562"/>
      <c r="J14" s="562"/>
      <c r="K14" s="562"/>
      <c r="L14" s="562"/>
      <c r="M14" s="562"/>
      <c r="N14" s="562"/>
      <c r="O14" s="562"/>
      <c r="P14" s="562"/>
      <c r="Q14" s="562"/>
      <c r="R14" s="562"/>
      <c r="S14" s="562"/>
      <c r="T14" s="562"/>
      <c r="U14" s="562"/>
      <c r="V14" s="562"/>
      <c r="W14" s="563"/>
      <c r="X14" s="563"/>
      <c r="Y14" s="563"/>
      <c r="Z14" s="563"/>
      <c r="AA14" s="563"/>
      <c r="AB14" s="563"/>
      <c r="AC14" s="563"/>
      <c r="AD14" s="563"/>
      <c r="AE14" s="563"/>
      <c r="AF14" s="563"/>
      <c r="AG14" s="563"/>
      <c r="AH14" s="563"/>
      <c r="AI14" s="563"/>
      <c r="AJ14" s="563"/>
      <c r="AK14" s="563"/>
      <c r="AL14" s="563"/>
      <c r="AM14" s="563"/>
      <c r="AN14" s="563"/>
      <c r="AO14" s="563"/>
      <c r="AP14" s="563"/>
      <c r="AQ14" s="563"/>
      <c r="AR14" s="563"/>
      <c r="AS14" s="563"/>
      <c r="AT14" s="563"/>
      <c r="AU14" s="563"/>
      <c r="AV14" s="563"/>
      <c r="AW14" s="563"/>
      <c r="AX14" s="563"/>
      <c r="AY14" s="563"/>
      <c r="AZ14" s="563"/>
      <c r="BA14" s="563"/>
      <c r="BB14" s="563"/>
      <c r="BC14" s="563"/>
      <c r="BD14" s="563"/>
      <c r="BE14" s="563"/>
      <c r="BF14" s="563"/>
      <c r="BG14" s="563"/>
      <c r="BH14" s="563"/>
      <c r="BI14" s="563"/>
      <c r="BJ14" s="563"/>
      <c r="BK14" s="563"/>
      <c r="BL14" s="563"/>
      <c r="BM14" s="563"/>
      <c r="BN14" s="563"/>
      <c r="BO14" s="563"/>
      <c r="BP14" s="563"/>
      <c r="BQ14" s="563"/>
      <c r="BR14" s="563"/>
      <c r="BS14" s="563"/>
      <c r="BT14" s="563"/>
      <c r="BU14" s="563"/>
      <c r="BV14" s="563"/>
      <c r="BW14" s="563"/>
      <c r="BX14" s="563"/>
      <c r="BY14" s="563"/>
      <c r="BZ14" s="563"/>
      <c r="CA14" s="563"/>
      <c r="CB14" s="563"/>
      <c r="CC14" s="563"/>
      <c r="CD14" s="563"/>
      <c r="CE14" s="563"/>
      <c r="CF14" s="563"/>
      <c r="CG14" s="563"/>
      <c r="CH14" s="563"/>
      <c r="CI14" s="563"/>
      <c r="CJ14" s="563"/>
      <c r="CK14" s="563"/>
      <c r="CL14" s="563"/>
      <c r="CM14" s="563"/>
      <c r="CN14" s="563"/>
      <c r="CO14" s="563"/>
      <c r="CP14" s="563"/>
      <c r="CQ14" s="563"/>
      <c r="CR14" s="563"/>
      <c r="CS14" s="563"/>
      <c r="CT14" s="563"/>
      <c r="CU14" s="563"/>
      <c r="CV14" s="563"/>
      <c r="CW14" s="563"/>
      <c r="CX14" s="563"/>
      <c r="CY14" s="563"/>
      <c r="CZ14" s="563"/>
      <c r="DA14" s="563"/>
      <c r="DB14" s="563"/>
    </row>
    <row r="15" spans="1:106" ht="16.899999999999999" customHeight="1">
      <c r="A15" s="591"/>
      <c r="B15" s="195"/>
      <c r="C15" s="179">
        <f t="shared" si="2"/>
        <v>0</v>
      </c>
      <c r="D15" s="564"/>
      <c r="E15" s="562"/>
      <c r="F15" s="562"/>
      <c r="G15" s="562"/>
      <c r="H15" s="562"/>
      <c r="I15" s="562"/>
      <c r="J15" s="562"/>
      <c r="K15" s="562"/>
      <c r="L15" s="562"/>
      <c r="M15" s="562"/>
      <c r="N15" s="562"/>
      <c r="O15" s="562"/>
      <c r="P15" s="562"/>
      <c r="Q15" s="562"/>
      <c r="R15" s="562"/>
      <c r="S15" s="562"/>
      <c r="T15" s="562"/>
      <c r="U15" s="562"/>
      <c r="V15" s="562"/>
      <c r="W15" s="563"/>
      <c r="X15" s="563"/>
      <c r="Y15" s="563"/>
      <c r="Z15" s="563"/>
      <c r="AA15" s="563"/>
      <c r="AB15" s="563"/>
      <c r="AC15" s="563"/>
      <c r="AD15" s="563"/>
      <c r="AE15" s="563"/>
      <c r="AF15" s="563"/>
      <c r="AG15" s="563"/>
      <c r="AH15" s="563"/>
      <c r="AI15" s="563"/>
      <c r="AJ15" s="563"/>
      <c r="AK15" s="563"/>
      <c r="AL15" s="563"/>
      <c r="AM15" s="563"/>
      <c r="AN15" s="563"/>
      <c r="AO15" s="563"/>
      <c r="AP15" s="563"/>
      <c r="AQ15" s="563"/>
      <c r="AR15" s="563"/>
      <c r="AS15" s="563"/>
      <c r="AT15" s="563"/>
      <c r="AU15" s="563"/>
      <c r="AV15" s="563"/>
      <c r="AW15" s="563"/>
      <c r="AX15" s="563"/>
      <c r="AY15" s="563"/>
      <c r="AZ15" s="563"/>
      <c r="BA15" s="563"/>
      <c r="BB15" s="563"/>
      <c r="BC15" s="563"/>
      <c r="BD15" s="563"/>
      <c r="BE15" s="563"/>
      <c r="BF15" s="563"/>
      <c r="BG15" s="563"/>
      <c r="BH15" s="563"/>
      <c r="BI15" s="563"/>
      <c r="BJ15" s="563"/>
      <c r="BK15" s="563"/>
      <c r="BL15" s="563"/>
      <c r="BM15" s="563"/>
      <c r="BN15" s="563"/>
      <c r="BO15" s="563"/>
      <c r="BP15" s="563"/>
      <c r="BQ15" s="563"/>
      <c r="BR15" s="563"/>
      <c r="BS15" s="563"/>
      <c r="BT15" s="563"/>
      <c r="BU15" s="563"/>
      <c r="BV15" s="563"/>
      <c r="BW15" s="563"/>
      <c r="BX15" s="563"/>
      <c r="BY15" s="563"/>
      <c r="BZ15" s="563"/>
      <c r="CA15" s="563"/>
      <c r="CB15" s="563"/>
      <c r="CC15" s="563"/>
      <c r="CD15" s="563"/>
      <c r="CE15" s="563"/>
      <c r="CF15" s="563"/>
      <c r="CG15" s="563"/>
      <c r="CH15" s="563"/>
      <c r="CI15" s="563"/>
      <c r="CJ15" s="563"/>
      <c r="CK15" s="563"/>
      <c r="CL15" s="563"/>
      <c r="CM15" s="563"/>
      <c r="CN15" s="563"/>
      <c r="CO15" s="563"/>
      <c r="CP15" s="563"/>
      <c r="CQ15" s="563"/>
      <c r="CR15" s="563"/>
      <c r="CS15" s="563"/>
      <c r="CT15" s="563"/>
      <c r="CU15" s="563"/>
      <c r="CV15" s="563"/>
      <c r="CW15" s="563"/>
      <c r="CX15" s="563"/>
      <c r="CY15" s="563"/>
      <c r="CZ15" s="563"/>
      <c r="DA15" s="563"/>
      <c r="DB15" s="563"/>
    </row>
    <row r="16" spans="1:106" ht="16.899999999999999" customHeight="1">
      <c r="A16" s="591"/>
      <c r="B16" s="195"/>
      <c r="C16" s="179">
        <f t="shared" si="2"/>
        <v>0</v>
      </c>
      <c r="D16" s="562"/>
      <c r="E16" s="562"/>
      <c r="F16" s="562"/>
      <c r="G16" s="562"/>
      <c r="H16" s="562"/>
      <c r="I16" s="562"/>
      <c r="J16" s="562"/>
      <c r="K16" s="562"/>
      <c r="L16" s="562"/>
      <c r="M16" s="562"/>
      <c r="N16" s="562"/>
      <c r="O16" s="562"/>
      <c r="P16" s="562"/>
      <c r="Q16" s="562"/>
      <c r="R16" s="562"/>
      <c r="S16" s="562"/>
      <c r="T16" s="562"/>
      <c r="U16" s="562"/>
      <c r="V16" s="562"/>
      <c r="W16" s="563"/>
      <c r="X16" s="563"/>
      <c r="Y16" s="563"/>
      <c r="Z16" s="563"/>
      <c r="AA16" s="563"/>
      <c r="AB16" s="563"/>
      <c r="AC16" s="563"/>
      <c r="AD16" s="563"/>
      <c r="AE16" s="563"/>
      <c r="AF16" s="563"/>
      <c r="AG16" s="563"/>
      <c r="AH16" s="563"/>
      <c r="AI16" s="563"/>
      <c r="AJ16" s="563"/>
      <c r="AK16" s="563"/>
      <c r="AL16" s="563"/>
      <c r="AM16" s="563"/>
      <c r="AN16" s="563"/>
      <c r="AO16" s="563"/>
      <c r="AP16" s="563"/>
      <c r="AQ16" s="563"/>
      <c r="AR16" s="563"/>
      <c r="AS16" s="563"/>
      <c r="AT16" s="563"/>
      <c r="AU16" s="563"/>
      <c r="AV16" s="563"/>
      <c r="AW16" s="563"/>
      <c r="AX16" s="563"/>
      <c r="AY16" s="563"/>
      <c r="AZ16" s="563"/>
      <c r="BA16" s="563"/>
      <c r="BB16" s="563"/>
      <c r="BC16" s="563"/>
      <c r="BD16" s="563"/>
      <c r="BE16" s="563"/>
      <c r="BF16" s="563"/>
      <c r="BG16" s="563"/>
      <c r="BH16" s="563"/>
      <c r="BI16" s="563"/>
      <c r="BJ16" s="563"/>
      <c r="BK16" s="563"/>
      <c r="BL16" s="563"/>
      <c r="BM16" s="563"/>
      <c r="BN16" s="563"/>
      <c r="BO16" s="563"/>
      <c r="BP16" s="563"/>
      <c r="BQ16" s="563"/>
      <c r="BR16" s="563"/>
      <c r="BS16" s="563"/>
      <c r="BT16" s="563"/>
      <c r="BU16" s="563"/>
      <c r="BV16" s="563"/>
      <c r="BW16" s="563"/>
      <c r="BX16" s="563"/>
      <c r="BY16" s="563"/>
      <c r="BZ16" s="563"/>
      <c r="CA16" s="563"/>
      <c r="CB16" s="563"/>
      <c r="CC16" s="563"/>
      <c r="CD16" s="563"/>
      <c r="CE16" s="563"/>
      <c r="CF16" s="563"/>
      <c r="CG16" s="563"/>
      <c r="CH16" s="563"/>
      <c r="CI16" s="563"/>
      <c r="CJ16" s="563"/>
      <c r="CK16" s="563"/>
      <c r="CL16" s="563"/>
      <c r="CM16" s="563"/>
      <c r="CN16" s="563"/>
      <c r="CO16" s="563"/>
      <c r="CP16" s="563"/>
      <c r="CQ16" s="563"/>
      <c r="CR16" s="563"/>
      <c r="CS16" s="563"/>
      <c r="CT16" s="563"/>
      <c r="CU16" s="563"/>
      <c r="CV16" s="563"/>
      <c r="CW16" s="563"/>
      <c r="CX16" s="563"/>
      <c r="CY16" s="563"/>
      <c r="CZ16" s="563"/>
      <c r="DA16" s="563"/>
      <c r="DB16" s="563"/>
    </row>
    <row r="17" spans="1:106" ht="16.899999999999999" customHeight="1">
      <c r="B17" s="191"/>
      <c r="C17" s="192"/>
      <c r="D17" s="193"/>
      <c r="E17" s="11"/>
      <c r="F17" s="11"/>
      <c r="G17" s="11"/>
      <c r="H17" s="11"/>
      <c r="I17" s="11"/>
      <c r="J17" s="11"/>
      <c r="K17" s="11"/>
      <c r="L17" s="11"/>
      <c r="M17" s="11"/>
      <c r="N17" s="11"/>
      <c r="O17" s="11"/>
      <c r="P17" s="11"/>
      <c r="Q17" s="11"/>
      <c r="R17" s="11"/>
      <c r="S17" s="11"/>
      <c r="T17" s="11"/>
      <c r="U17" s="11"/>
      <c r="V17" s="11"/>
    </row>
    <row r="18" spans="1:106" ht="25.5" customHeight="1" thickBot="1">
      <c r="B18" s="200" t="s">
        <v>349</v>
      </c>
      <c r="C18" s="180"/>
      <c r="D18" s="180"/>
    </row>
    <row r="19" spans="1:106" ht="16.5" customHeight="1" thickTop="1">
      <c r="E19" s="584" t="s">
        <v>72</v>
      </c>
      <c r="F19" s="585"/>
      <c r="G19" s="585"/>
      <c r="H19" s="585"/>
      <c r="I19" s="585"/>
      <c r="J19" s="585"/>
      <c r="K19" s="585"/>
      <c r="L19" s="585"/>
      <c r="M19" s="585"/>
      <c r="N19" s="585"/>
      <c r="O19" s="585"/>
      <c r="P19" s="585"/>
      <c r="Q19" s="585"/>
      <c r="R19" s="585"/>
      <c r="S19" s="585"/>
      <c r="T19" s="585"/>
      <c r="U19" s="585"/>
      <c r="V19" s="585"/>
      <c r="W19" s="585"/>
      <c r="X19" s="588"/>
      <c r="Y19" s="584"/>
      <c r="Z19" s="585"/>
      <c r="AA19" s="585"/>
      <c r="AB19" s="585"/>
      <c r="AC19" s="585"/>
      <c r="AD19" s="585"/>
      <c r="AE19" s="585"/>
      <c r="AF19" s="585"/>
      <c r="AG19" s="585"/>
      <c r="AH19" s="585"/>
      <c r="AI19" s="585"/>
      <c r="AJ19" s="585"/>
      <c r="AK19" s="585"/>
      <c r="AL19" s="585"/>
      <c r="AM19" s="585"/>
      <c r="AN19" s="585"/>
      <c r="AO19" s="585"/>
      <c r="AP19" s="585"/>
      <c r="AQ19" s="585"/>
      <c r="AR19" s="584"/>
      <c r="AS19" s="585"/>
      <c r="AT19" s="584"/>
      <c r="AU19" s="585"/>
      <c r="AV19" s="584"/>
      <c r="AW19" s="585"/>
      <c r="AX19" s="584"/>
      <c r="AY19" s="585"/>
      <c r="AZ19" s="584"/>
      <c r="BA19" s="585"/>
      <c r="BB19" s="584"/>
      <c r="BC19" s="585"/>
      <c r="BD19" s="584"/>
      <c r="BE19" s="585"/>
      <c r="BF19" s="584"/>
      <c r="BG19" s="585"/>
      <c r="BH19" s="584"/>
      <c r="BI19" s="585"/>
      <c r="BJ19" s="584"/>
      <c r="BK19" s="585"/>
      <c r="BL19" s="584"/>
      <c r="BM19" s="585"/>
      <c r="BN19" s="584"/>
      <c r="BO19" s="585"/>
      <c r="BP19" s="584"/>
      <c r="BQ19" s="585"/>
      <c r="BR19" s="584"/>
      <c r="BS19" s="585"/>
      <c r="BT19" s="584"/>
      <c r="BU19" s="585"/>
      <c r="BV19" s="584"/>
      <c r="BW19" s="585"/>
      <c r="BX19" s="584"/>
      <c r="BY19" s="585"/>
      <c r="BZ19" s="584"/>
      <c r="CA19" s="585"/>
      <c r="CB19" s="584"/>
      <c r="CC19" s="585"/>
      <c r="CD19" s="584"/>
      <c r="CE19" s="585"/>
      <c r="CF19" s="584"/>
      <c r="CG19" s="585"/>
      <c r="CH19" s="584"/>
      <c r="CI19" s="585"/>
      <c r="CJ19" s="584"/>
      <c r="CK19" s="585"/>
      <c r="CL19" s="584"/>
      <c r="CM19" s="585"/>
      <c r="CN19" s="584"/>
      <c r="CO19" s="585"/>
      <c r="CP19" s="584"/>
      <c r="CQ19" s="585"/>
      <c r="CR19" s="584"/>
      <c r="CS19" s="585"/>
      <c r="CT19" s="584"/>
      <c r="CU19" s="585"/>
      <c r="CV19" s="584"/>
      <c r="CW19" s="585"/>
      <c r="CX19" s="584"/>
      <c r="CY19" s="585"/>
      <c r="CZ19" s="584"/>
      <c r="DA19" s="585"/>
      <c r="DB19" s="558"/>
    </row>
    <row r="20" spans="1:106">
      <c r="B20" s="181" t="s">
        <v>73</v>
      </c>
      <c r="C20" s="181" t="s">
        <v>74</v>
      </c>
      <c r="D20" s="181" t="s">
        <v>75</v>
      </c>
      <c r="E20" s="181" t="s">
        <v>69</v>
      </c>
      <c r="F20" s="181" t="str">
        <f>IF(D6="","",D6)</f>
        <v/>
      </c>
      <c r="G20" s="181" t="str">
        <f t="shared" ref="G20:Q20" si="3">IF(E6="","",E6)</f>
        <v/>
      </c>
      <c r="H20" s="181" t="str">
        <f t="shared" si="3"/>
        <v/>
      </c>
      <c r="I20" s="181" t="str">
        <f t="shared" si="3"/>
        <v/>
      </c>
      <c r="J20" s="181" t="str">
        <f t="shared" si="3"/>
        <v/>
      </c>
      <c r="K20" s="181" t="str">
        <f t="shared" si="3"/>
        <v/>
      </c>
      <c r="L20" s="181" t="str">
        <f t="shared" si="3"/>
        <v/>
      </c>
      <c r="M20" s="181" t="str">
        <f t="shared" si="3"/>
        <v/>
      </c>
      <c r="N20" s="181" t="str">
        <f t="shared" si="3"/>
        <v/>
      </c>
      <c r="O20" s="181" t="str">
        <f t="shared" si="3"/>
        <v/>
      </c>
      <c r="P20" s="181" t="str">
        <f t="shared" si="3"/>
        <v/>
      </c>
      <c r="Q20" s="181" t="str">
        <f t="shared" si="3"/>
        <v/>
      </c>
      <c r="R20" s="181" t="str">
        <f t="shared" ref="R20" si="4">IF(P6="","",P6)</f>
        <v/>
      </c>
      <c r="S20" s="181" t="str">
        <f t="shared" ref="S20" si="5">IF(Q6="","",Q6)</f>
        <v/>
      </c>
      <c r="T20" s="181" t="str">
        <f t="shared" ref="T20" si="6">IF(R6="","",R6)</f>
        <v/>
      </c>
      <c r="U20" s="181" t="str">
        <f t="shared" ref="U20" si="7">IF(S6="","",S6)</f>
        <v/>
      </c>
      <c r="V20" s="181" t="str">
        <f t="shared" ref="V20" si="8">IF(T6="","",T6)</f>
        <v/>
      </c>
      <c r="W20" s="181" t="str">
        <f t="shared" ref="W20" si="9">IF(U6="","",U6)</f>
        <v/>
      </c>
      <c r="X20" s="181" t="str">
        <f t="shared" ref="X20" si="10">IF(V6="","",V6)</f>
        <v/>
      </c>
      <c r="Y20" s="181" t="str">
        <f t="shared" ref="Y20" si="11">IF(W6="","",W6)</f>
        <v/>
      </c>
      <c r="Z20" s="181" t="str">
        <f t="shared" ref="Z20" si="12">IF(X6="","",X6)</f>
        <v/>
      </c>
      <c r="AA20" s="181" t="str">
        <f t="shared" ref="AA20" si="13">IF(Y6="","",Y6)</f>
        <v/>
      </c>
      <c r="AB20" s="181" t="str">
        <f t="shared" ref="AB20" si="14">IF(Z6="","",Z6)</f>
        <v/>
      </c>
      <c r="AC20" s="181" t="str">
        <f t="shared" ref="AC20" si="15">IF(AA6="","",AA6)</f>
        <v/>
      </c>
      <c r="AD20" s="181" t="str">
        <f t="shared" ref="AD20" si="16">IF(AB6="","",AB6)</f>
        <v/>
      </c>
      <c r="AE20" s="181" t="str">
        <f t="shared" ref="AE20" si="17">IF(AC6="","",AC6)</f>
        <v/>
      </c>
      <c r="AF20" s="181" t="str">
        <f t="shared" ref="AF20" si="18">IF(AD6="","",AD6)</f>
        <v/>
      </c>
      <c r="AG20" s="181" t="str">
        <f t="shared" ref="AG20" si="19">IF(AE6="","",AE6)</f>
        <v/>
      </c>
      <c r="AH20" s="181" t="str">
        <f t="shared" ref="AH20" si="20">IF(AF6="","",AF6)</f>
        <v/>
      </c>
      <c r="AI20" s="181" t="str">
        <f t="shared" ref="AI20" si="21">IF(AG6="","",AG6)</f>
        <v/>
      </c>
      <c r="AJ20" s="181" t="str">
        <f t="shared" ref="AJ20" si="22">IF(AH6="","",AH6)</f>
        <v/>
      </c>
      <c r="AK20" s="181" t="str">
        <f t="shared" ref="AK20" si="23">IF(AI6="","",AI6)</f>
        <v/>
      </c>
      <c r="AL20" s="181" t="str">
        <f t="shared" ref="AL20" si="24">IF(AJ6="","",AJ6)</f>
        <v/>
      </c>
      <c r="AM20" s="181" t="str">
        <f t="shared" ref="AM20" si="25">IF(AK6="","",AK6)</f>
        <v/>
      </c>
      <c r="AN20" s="181" t="str">
        <f t="shared" ref="AN20" si="26">IF(AL6="","",AL6)</f>
        <v/>
      </c>
      <c r="AO20" s="181" t="str">
        <f t="shared" ref="AO20" si="27">IF(AM6="","",AM6)</f>
        <v/>
      </c>
      <c r="AP20" s="181" t="str">
        <f t="shared" ref="AP20" si="28">IF(AN6="","",AN6)</f>
        <v/>
      </c>
      <c r="AQ20" s="181" t="str">
        <f t="shared" ref="AQ20" si="29">IF(AO6="","",AO6)</f>
        <v/>
      </c>
      <c r="AR20" s="181" t="str">
        <f t="shared" ref="AR20" si="30">IF(AP6="","",AP6)</f>
        <v/>
      </c>
      <c r="AS20" s="181" t="str">
        <f t="shared" ref="AS20" si="31">IF(AQ6="","",AQ6)</f>
        <v/>
      </c>
      <c r="AT20" s="181" t="str">
        <f t="shared" ref="AT20" si="32">IF(AR6="","",AR6)</f>
        <v/>
      </c>
      <c r="AU20" s="181" t="str">
        <f t="shared" ref="AU20" si="33">IF(AS6="","",AS6)</f>
        <v/>
      </c>
      <c r="AV20" s="181" t="str">
        <f t="shared" ref="AV20" si="34">IF(AT6="","",AT6)</f>
        <v/>
      </c>
      <c r="AW20" s="181" t="str">
        <f t="shared" ref="AW20" si="35">IF(AU6="","",AU6)</f>
        <v/>
      </c>
      <c r="AX20" s="181" t="str">
        <f t="shared" ref="AX20" si="36">IF(AV6="","",AV6)</f>
        <v/>
      </c>
      <c r="AY20" s="181" t="str">
        <f t="shared" ref="AY20" si="37">IF(AW6="","",AW6)</f>
        <v/>
      </c>
      <c r="AZ20" s="181" t="str">
        <f t="shared" ref="AZ20" si="38">IF(AX6="","",AX6)</f>
        <v/>
      </c>
      <c r="BA20" s="181" t="str">
        <f t="shared" ref="BA20" si="39">IF(AY6="","",AY6)</f>
        <v/>
      </c>
      <c r="BB20" s="181" t="str">
        <f t="shared" ref="BB20" si="40">IF(AZ6="","",AZ6)</f>
        <v/>
      </c>
      <c r="BC20" s="181" t="str">
        <f t="shared" ref="BC20" si="41">IF(BA6="","",BA6)</f>
        <v/>
      </c>
      <c r="BD20" s="181" t="str">
        <f t="shared" ref="BD20" si="42">IF(BB6="","",BB6)</f>
        <v/>
      </c>
      <c r="BE20" s="181" t="str">
        <f t="shared" ref="BE20" si="43">IF(BC6="","",BC6)</f>
        <v/>
      </c>
      <c r="BF20" s="181" t="str">
        <f t="shared" ref="BF20" si="44">IF(BD6="","",BD6)</f>
        <v/>
      </c>
      <c r="BG20" s="181" t="str">
        <f t="shared" ref="BG20" si="45">IF(BE6="","",BE6)</f>
        <v/>
      </c>
      <c r="BH20" s="181" t="str">
        <f t="shared" ref="BH20" si="46">IF(BF6="","",BF6)</f>
        <v/>
      </c>
      <c r="BI20" s="181" t="str">
        <f t="shared" ref="BI20" si="47">IF(BG6="","",BG6)</f>
        <v/>
      </c>
      <c r="BJ20" s="181" t="str">
        <f t="shared" ref="BJ20" si="48">IF(BH6="","",BH6)</f>
        <v/>
      </c>
      <c r="BK20" s="181" t="str">
        <f t="shared" ref="BK20" si="49">IF(BI6="","",BI6)</f>
        <v/>
      </c>
      <c r="BL20" s="181" t="str">
        <f t="shared" ref="BL20" si="50">IF(BJ6="","",BJ6)</f>
        <v/>
      </c>
      <c r="BM20" s="181" t="str">
        <f t="shared" ref="BM20" si="51">IF(BK6="","",BK6)</f>
        <v/>
      </c>
      <c r="BN20" s="181" t="str">
        <f t="shared" ref="BN20" si="52">IF(BL6="","",BL6)</f>
        <v/>
      </c>
      <c r="BO20" s="181" t="str">
        <f t="shared" ref="BO20" si="53">IF(BM6="","",BM6)</f>
        <v/>
      </c>
      <c r="BP20" s="181" t="str">
        <f t="shared" ref="BP20" si="54">IF(BN6="","",BN6)</f>
        <v/>
      </c>
      <c r="BQ20" s="181" t="str">
        <f t="shared" ref="BQ20" si="55">IF(BO6="","",BO6)</f>
        <v/>
      </c>
      <c r="BR20" s="181" t="str">
        <f t="shared" ref="BR20" si="56">IF(BP6="","",BP6)</f>
        <v/>
      </c>
      <c r="BS20" s="181" t="str">
        <f t="shared" ref="BS20" si="57">IF(BQ6="","",BQ6)</f>
        <v/>
      </c>
      <c r="BT20" s="181" t="str">
        <f t="shared" ref="BT20" si="58">IF(BR6="","",BR6)</f>
        <v/>
      </c>
      <c r="BU20" s="181" t="str">
        <f t="shared" ref="BU20" si="59">IF(BS6="","",BS6)</f>
        <v/>
      </c>
      <c r="BV20" s="181" t="str">
        <f t="shared" ref="BV20" si="60">IF(BT6="","",BT6)</f>
        <v/>
      </c>
      <c r="BW20" s="181" t="str">
        <f t="shared" ref="BW20" si="61">IF(BU6="","",BU6)</f>
        <v/>
      </c>
      <c r="BX20" s="181" t="str">
        <f t="shared" ref="BX20" si="62">IF(BV6="","",BV6)</f>
        <v/>
      </c>
      <c r="BY20" s="181" t="str">
        <f t="shared" ref="BY20" si="63">IF(BW6="","",BW6)</f>
        <v/>
      </c>
      <c r="BZ20" s="181" t="str">
        <f t="shared" ref="BZ20" si="64">IF(BX6="","",BX6)</f>
        <v/>
      </c>
      <c r="CA20" s="181" t="str">
        <f t="shared" ref="CA20" si="65">IF(BY6="","",BY6)</f>
        <v/>
      </c>
      <c r="CB20" s="181" t="str">
        <f t="shared" ref="CB20" si="66">IF(BZ6="","",BZ6)</f>
        <v/>
      </c>
      <c r="CC20" s="181" t="str">
        <f t="shared" ref="CC20" si="67">IF(CA6="","",CA6)</f>
        <v/>
      </c>
      <c r="CD20" s="181" t="str">
        <f t="shared" ref="CD20" si="68">IF(CB6="","",CB6)</f>
        <v/>
      </c>
      <c r="CE20" s="181" t="str">
        <f t="shared" ref="CE20" si="69">IF(CC6="","",CC6)</f>
        <v/>
      </c>
      <c r="CF20" s="181" t="str">
        <f t="shared" ref="CF20" si="70">IF(CD6="","",CD6)</f>
        <v/>
      </c>
      <c r="CG20" s="181" t="str">
        <f t="shared" ref="CG20" si="71">IF(CE6="","",CE6)</f>
        <v/>
      </c>
      <c r="CH20" s="181" t="str">
        <f t="shared" ref="CH20" si="72">IF(CF6="","",CF6)</f>
        <v/>
      </c>
      <c r="CI20" s="181" t="str">
        <f t="shared" ref="CI20" si="73">IF(CG6="","",CG6)</f>
        <v/>
      </c>
      <c r="CJ20" s="181" t="str">
        <f t="shared" ref="CJ20" si="74">IF(CH6="","",CH6)</f>
        <v/>
      </c>
      <c r="CK20" s="181" t="str">
        <f t="shared" ref="CK20" si="75">IF(CI6="","",CI6)</f>
        <v/>
      </c>
      <c r="CL20" s="181" t="str">
        <f t="shared" ref="CL20" si="76">IF(CJ6="","",CJ6)</f>
        <v/>
      </c>
      <c r="CM20" s="181" t="str">
        <f t="shared" ref="CM20" si="77">IF(CK6="","",CK6)</f>
        <v/>
      </c>
      <c r="CN20" s="181" t="str">
        <f t="shared" ref="CN20" si="78">IF(CL6="","",CL6)</f>
        <v/>
      </c>
      <c r="CO20" s="181" t="str">
        <f t="shared" ref="CO20" si="79">IF(CM6="","",CM6)</f>
        <v/>
      </c>
      <c r="CP20" s="181" t="str">
        <f t="shared" ref="CP20" si="80">IF(CN6="","",CN6)</f>
        <v/>
      </c>
      <c r="CQ20" s="181" t="str">
        <f t="shared" ref="CQ20" si="81">IF(CO6="","",CO6)</f>
        <v/>
      </c>
      <c r="CR20" s="181" t="str">
        <f t="shared" ref="CR20" si="82">IF(CP6="","",CP6)</f>
        <v/>
      </c>
      <c r="CS20" s="181" t="str">
        <f t="shared" ref="CS20" si="83">IF(CQ6="","",CQ6)</f>
        <v/>
      </c>
      <c r="CT20" s="181" t="str">
        <f t="shared" ref="CT20" si="84">IF(CR6="","",CR6)</f>
        <v/>
      </c>
      <c r="CU20" s="181" t="str">
        <f t="shared" ref="CU20" si="85">IF(CS6="","",CS6)</f>
        <v/>
      </c>
      <c r="CV20" s="181" t="str">
        <f t="shared" ref="CV20" si="86">IF(CT6="","",CT6)</f>
        <v/>
      </c>
      <c r="CW20" s="181" t="str">
        <f t="shared" ref="CW20" si="87">IF(CU6="","",CU6)</f>
        <v/>
      </c>
      <c r="CX20" s="181" t="str">
        <f t="shared" ref="CX20" si="88">IF(CV6="","",CV6)</f>
        <v/>
      </c>
      <c r="CY20" s="181" t="str">
        <f t="shared" ref="CY20" si="89">IF(CW6="","",CW6)</f>
        <v/>
      </c>
      <c r="CZ20" s="181" t="str">
        <f t="shared" ref="CZ20" si="90">IF(CX6="","",CX6)</f>
        <v/>
      </c>
      <c r="DA20" s="181" t="str">
        <f t="shared" ref="DA20" si="91">IF(CY6="","",CY6)</f>
        <v/>
      </c>
      <c r="DB20" s="181"/>
    </row>
    <row r="21" spans="1:106" ht="16.899999999999999" customHeight="1">
      <c r="A21" s="591">
        <v>4</v>
      </c>
      <c r="B21" s="194" t="s">
        <v>292</v>
      </c>
      <c r="C21" s="565"/>
      <c r="D21" s="183" t="str">
        <f>_xlfn.IFNA(INDEX(Table_Def[[Asset category]:[Unit]],MATCH(B21,Table_Def[Asset category],0),2),"")</f>
        <v>kWp</v>
      </c>
      <c r="E21" s="179">
        <f>SUM(F21:DA21)</f>
        <v>0</v>
      </c>
      <c r="F21" s="562"/>
      <c r="G21" s="562"/>
      <c r="H21" s="562"/>
      <c r="I21" s="562"/>
      <c r="J21" s="562"/>
      <c r="K21" s="562"/>
      <c r="L21" s="562"/>
      <c r="M21" s="562"/>
      <c r="N21" s="562"/>
      <c r="O21" s="562"/>
      <c r="P21" s="562"/>
      <c r="Q21" s="562"/>
      <c r="R21" s="562"/>
      <c r="S21" s="562"/>
      <c r="T21" s="562"/>
      <c r="U21" s="562"/>
      <c r="V21" s="562"/>
      <c r="W21" s="562"/>
      <c r="X21" s="562"/>
      <c r="Y21" s="562"/>
      <c r="Z21" s="562"/>
      <c r="AA21" s="562"/>
      <c r="AB21" s="562"/>
      <c r="AC21" s="562"/>
      <c r="AD21" s="562"/>
      <c r="AE21" s="562"/>
      <c r="AF21" s="562"/>
      <c r="AG21" s="562"/>
      <c r="AH21" s="562"/>
      <c r="AI21" s="562"/>
      <c r="AJ21" s="562"/>
      <c r="AK21" s="562"/>
      <c r="AL21" s="562"/>
      <c r="AM21" s="562"/>
      <c r="AN21" s="562"/>
      <c r="AO21" s="562"/>
      <c r="AP21" s="562"/>
      <c r="AQ21" s="562"/>
      <c r="AR21" s="562"/>
      <c r="AS21" s="562"/>
      <c r="AT21" s="562"/>
      <c r="AU21" s="562"/>
      <c r="AV21" s="562"/>
      <c r="AW21" s="562"/>
      <c r="AX21" s="562"/>
      <c r="AY21" s="562"/>
      <c r="AZ21" s="562"/>
      <c r="BA21" s="562"/>
      <c r="BB21" s="562"/>
      <c r="BC21" s="562"/>
      <c r="BD21" s="562"/>
      <c r="BE21" s="562"/>
      <c r="BF21" s="562"/>
      <c r="BG21" s="562"/>
      <c r="BH21" s="562"/>
      <c r="BI21" s="562"/>
      <c r="BJ21" s="562"/>
      <c r="BK21" s="562"/>
      <c r="BL21" s="562"/>
      <c r="BM21" s="562"/>
      <c r="BN21" s="562"/>
      <c r="BO21" s="562"/>
      <c r="BP21" s="562"/>
      <c r="BQ21" s="562"/>
      <c r="BR21" s="562"/>
      <c r="BS21" s="562"/>
      <c r="BT21" s="562"/>
      <c r="BU21" s="562"/>
      <c r="BV21" s="562"/>
      <c r="BW21" s="562"/>
      <c r="BX21" s="562"/>
      <c r="BY21" s="562"/>
      <c r="BZ21" s="562"/>
      <c r="CA21" s="562"/>
      <c r="CB21" s="562"/>
      <c r="CC21" s="562"/>
      <c r="CD21" s="562"/>
      <c r="CE21" s="562"/>
      <c r="CF21" s="562"/>
      <c r="CG21" s="562"/>
      <c r="CH21" s="562"/>
      <c r="CI21" s="562"/>
      <c r="CJ21" s="562"/>
      <c r="CK21" s="562"/>
      <c r="CL21" s="562"/>
      <c r="CM21" s="562"/>
      <c r="CN21" s="562"/>
      <c r="CO21" s="562"/>
      <c r="CP21" s="562"/>
      <c r="CQ21" s="562"/>
      <c r="CR21" s="562"/>
      <c r="CS21" s="562"/>
      <c r="CT21" s="562"/>
      <c r="CU21" s="562"/>
      <c r="CV21" s="562"/>
      <c r="CW21" s="562"/>
      <c r="CX21" s="562"/>
      <c r="CY21" s="562"/>
      <c r="CZ21" s="562"/>
      <c r="DA21" s="562"/>
      <c r="DB21" s="562"/>
    </row>
    <row r="22" spans="1:106" ht="16.899999999999999" customHeight="1">
      <c r="A22" s="591"/>
      <c r="B22" s="194" t="s">
        <v>291</v>
      </c>
      <c r="C22" s="565" t="s">
        <v>78</v>
      </c>
      <c r="D22" s="183" t="str">
        <f>_xlfn.IFNA(INDEX(Table_Def[[Asset category]:[Unit]],MATCH(B22,Table_Def[Asset category],0),2),"")</f>
        <v>kWp</v>
      </c>
      <c r="E22" s="179">
        <f t="shared" ref="E22:E35" si="92">SUM(F22:DA22)</f>
        <v>0</v>
      </c>
      <c r="F22" s="562"/>
      <c r="G22" s="562"/>
      <c r="H22" s="562"/>
      <c r="I22" s="562"/>
      <c r="J22" s="562"/>
      <c r="K22" s="562"/>
      <c r="L22" s="562"/>
      <c r="M22" s="562"/>
      <c r="N22" s="562"/>
      <c r="O22" s="562"/>
      <c r="P22" s="562"/>
      <c r="Q22" s="562"/>
      <c r="R22" s="562"/>
      <c r="S22" s="562"/>
      <c r="T22" s="562"/>
      <c r="U22" s="562"/>
      <c r="V22" s="562"/>
      <c r="W22" s="562"/>
      <c r="X22" s="562"/>
      <c r="Y22" s="562"/>
      <c r="Z22" s="562"/>
      <c r="AA22" s="562"/>
      <c r="AB22" s="562"/>
      <c r="AC22" s="562"/>
      <c r="AD22" s="562"/>
      <c r="AE22" s="562"/>
      <c r="AF22" s="562"/>
      <c r="AG22" s="562"/>
      <c r="AH22" s="562"/>
      <c r="AI22" s="562"/>
      <c r="AJ22" s="562"/>
      <c r="AK22" s="562"/>
      <c r="AL22" s="562"/>
      <c r="AM22" s="562"/>
      <c r="AN22" s="562"/>
      <c r="AO22" s="562"/>
      <c r="AP22" s="562"/>
      <c r="AQ22" s="562"/>
      <c r="AR22" s="562"/>
      <c r="AS22" s="562"/>
      <c r="AT22" s="562"/>
      <c r="AU22" s="562"/>
      <c r="AV22" s="562"/>
      <c r="AW22" s="562"/>
      <c r="AX22" s="562"/>
      <c r="AY22" s="562"/>
      <c r="AZ22" s="562"/>
      <c r="BA22" s="562"/>
      <c r="BB22" s="562"/>
      <c r="BC22" s="562"/>
      <c r="BD22" s="562"/>
      <c r="BE22" s="562"/>
      <c r="BF22" s="562"/>
      <c r="BG22" s="562"/>
      <c r="BH22" s="562"/>
      <c r="BI22" s="562"/>
      <c r="BJ22" s="562"/>
      <c r="BK22" s="562"/>
      <c r="BL22" s="562"/>
      <c r="BM22" s="562"/>
      <c r="BN22" s="562"/>
      <c r="BO22" s="562"/>
      <c r="BP22" s="562"/>
      <c r="BQ22" s="562"/>
      <c r="BR22" s="562"/>
      <c r="BS22" s="562"/>
      <c r="BT22" s="562"/>
      <c r="BU22" s="562"/>
      <c r="BV22" s="562"/>
      <c r="BW22" s="562"/>
      <c r="BX22" s="562"/>
      <c r="BY22" s="562"/>
      <c r="BZ22" s="562"/>
      <c r="CA22" s="562"/>
      <c r="CB22" s="562"/>
      <c r="CC22" s="562"/>
      <c r="CD22" s="562"/>
      <c r="CE22" s="562"/>
      <c r="CF22" s="562"/>
      <c r="CG22" s="562"/>
      <c r="CH22" s="562"/>
      <c r="CI22" s="562"/>
      <c r="CJ22" s="562"/>
      <c r="CK22" s="562"/>
      <c r="CL22" s="562"/>
      <c r="CM22" s="562"/>
      <c r="CN22" s="562"/>
      <c r="CO22" s="562"/>
      <c r="CP22" s="562"/>
      <c r="CQ22" s="562"/>
      <c r="CR22" s="562"/>
      <c r="CS22" s="562"/>
      <c r="CT22" s="562"/>
      <c r="CU22" s="562"/>
      <c r="CV22" s="562"/>
      <c r="CW22" s="562"/>
      <c r="CX22" s="562"/>
      <c r="CY22" s="562"/>
      <c r="CZ22" s="562"/>
      <c r="DA22" s="562"/>
      <c r="DB22" s="562"/>
    </row>
    <row r="23" spans="1:106" ht="16.899999999999999" customHeight="1">
      <c r="A23" s="591"/>
      <c r="B23" s="194" t="s">
        <v>79</v>
      </c>
      <c r="C23" s="565"/>
      <c r="D23" s="183" t="str">
        <f>_xlfn.IFNA(INDEX(Table_Def[[Asset category]:[Unit]],MATCH(B23,Table_Def[Asset category],0),2),"")</f>
        <v>kWp</v>
      </c>
      <c r="E23" s="179">
        <f t="shared" si="92"/>
        <v>0</v>
      </c>
      <c r="F23" s="562"/>
      <c r="G23" s="562"/>
      <c r="H23" s="562"/>
      <c r="I23" s="562"/>
      <c r="J23" s="562"/>
      <c r="K23" s="562"/>
      <c r="L23" s="562"/>
      <c r="M23" s="562"/>
      <c r="N23" s="562"/>
      <c r="O23" s="562"/>
      <c r="P23" s="562"/>
      <c r="Q23" s="562"/>
      <c r="R23" s="562"/>
      <c r="S23" s="562"/>
      <c r="T23" s="562"/>
      <c r="U23" s="562"/>
      <c r="V23" s="562"/>
      <c r="W23" s="562"/>
      <c r="X23" s="562"/>
      <c r="Y23" s="562"/>
      <c r="Z23" s="562"/>
      <c r="AA23" s="562"/>
      <c r="AB23" s="562"/>
      <c r="AC23" s="562"/>
      <c r="AD23" s="562"/>
      <c r="AE23" s="562"/>
      <c r="AF23" s="562"/>
      <c r="AG23" s="562"/>
      <c r="AH23" s="562"/>
      <c r="AI23" s="562"/>
      <c r="AJ23" s="562"/>
      <c r="AK23" s="562"/>
      <c r="AL23" s="562"/>
      <c r="AM23" s="562"/>
      <c r="AN23" s="562"/>
      <c r="AO23" s="562"/>
      <c r="AP23" s="562"/>
      <c r="AQ23" s="562"/>
      <c r="AR23" s="562"/>
      <c r="AS23" s="562"/>
      <c r="AT23" s="562"/>
      <c r="AU23" s="562"/>
      <c r="AV23" s="562"/>
      <c r="AW23" s="562"/>
      <c r="AX23" s="562"/>
      <c r="AY23" s="562"/>
      <c r="AZ23" s="562"/>
      <c r="BA23" s="562"/>
      <c r="BB23" s="562"/>
      <c r="BC23" s="562"/>
      <c r="BD23" s="562"/>
      <c r="BE23" s="562"/>
      <c r="BF23" s="562"/>
      <c r="BG23" s="562"/>
      <c r="BH23" s="562"/>
      <c r="BI23" s="562"/>
      <c r="BJ23" s="562"/>
      <c r="BK23" s="562"/>
      <c r="BL23" s="562"/>
      <c r="BM23" s="562"/>
      <c r="BN23" s="562"/>
      <c r="BO23" s="562"/>
      <c r="BP23" s="562"/>
      <c r="BQ23" s="562"/>
      <c r="BR23" s="562"/>
      <c r="BS23" s="562"/>
      <c r="BT23" s="562"/>
      <c r="BU23" s="562"/>
      <c r="BV23" s="562"/>
      <c r="BW23" s="562"/>
      <c r="BX23" s="562"/>
      <c r="BY23" s="562"/>
      <c r="BZ23" s="562"/>
      <c r="CA23" s="562"/>
      <c r="CB23" s="562"/>
      <c r="CC23" s="562"/>
      <c r="CD23" s="562"/>
      <c r="CE23" s="562"/>
      <c r="CF23" s="562"/>
      <c r="CG23" s="562"/>
      <c r="CH23" s="562"/>
      <c r="CI23" s="562"/>
      <c r="CJ23" s="562"/>
      <c r="CK23" s="562"/>
      <c r="CL23" s="562"/>
      <c r="CM23" s="562"/>
      <c r="CN23" s="562"/>
      <c r="CO23" s="562"/>
      <c r="CP23" s="562"/>
      <c r="CQ23" s="562"/>
      <c r="CR23" s="562"/>
      <c r="CS23" s="562"/>
      <c r="CT23" s="562"/>
      <c r="CU23" s="562"/>
      <c r="CV23" s="562"/>
      <c r="CW23" s="562"/>
      <c r="CX23" s="562"/>
      <c r="CY23" s="562"/>
      <c r="CZ23" s="562"/>
      <c r="DA23" s="562"/>
      <c r="DB23" s="562"/>
    </row>
    <row r="24" spans="1:106" ht="16.899999999999999" customHeight="1">
      <c r="A24" s="591"/>
      <c r="B24" s="194" t="s">
        <v>287</v>
      </c>
      <c r="C24" s="565"/>
      <c r="D24" s="183" t="str">
        <f>_xlfn.IFNA(INDEX(Table_Def[[Asset category]:[Unit]],MATCH(B24,Table_Def[Asset category],0),2),"")</f>
        <v>kWh</v>
      </c>
      <c r="E24" s="179">
        <f t="shared" si="92"/>
        <v>0</v>
      </c>
      <c r="F24" s="562"/>
      <c r="G24" s="562"/>
      <c r="H24" s="562"/>
      <c r="I24" s="562"/>
      <c r="J24" s="562"/>
      <c r="K24" s="562"/>
      <c r="L24" s="562"/>
      <c r="M24" s="562"/>
      <c r="N24" s="562"/>
      <c r="O24" s="562"/>
      <c r="P24" s="562"/>
      <c r="Q24" s="562"/>
      <c r="R24" s="562"/>
      <c r="S24" s="562"/>
      <c r="T24" s="562"/>
      <c r="U24" s="562"/>
      <c r="V24" s="562"/>
      <c r="W24" s="562"/>
      <c r="X24" s="562"/>
      <c r="Y24" s="562"/>
      <c r="Z24" s="562"/>
      <c r="AA24" s="562"/>
      <c r="AB24" s="562"/>
      <c r="AC24" s="562"/>
      <c r="AD24" s="562"/>
      <c r="AE24" s="562"/>
      <c r="AF24" s="562"/>
      <c r="AG24" s="562"/>
      <c r="AH24" s="562"/>
      <c r="AI24" s="562"/>
      <c r="AJ24" s="562"/>
      <c r="AK24" s="562"/>
      <c r="AL24" s="562"/>
      <c r="AM24" s="562"/>
      <c r="AN24" s="562"/>
      <c r="AO24" s="562"/>
      <c r="AP24" s="562"/>
      <c r="AQ24" s="562"/>
      <c r="AR24" s="562"/>
      <c r="AS24" s="562"/>
      <c r="AT24" s="562"/>
      <c r="AU24" s="562"/>
      <c r="AV24" s="562"/>
      <c r="AW24" s="562"/>
      <c r="AX24" s="562"/>
      <c r="AY24" s="562"/>
      <c r="AZ24" s="562"/>
      <c r="BA24" s="562"/>
      <c r="BB24" s="562"/>
      <c r="BC24" s="562"/>
      <c r="BD24" s="562"/>
      <c r="BE24" s="562"/>
      <c r="BF24" s="562"/>
      <c r="BG24" s="562"/>
      <c r="BH24" s="562"/>
      <c r="BI24" s="562"/>
      <c r="BJ24" s="562"/>
      <c r="BK24" s="562"/>
      <c r="BL24" s="562"/>
      <c r="BM24" s="562"/>
      <c r="BN24" s="562"/>
      <c r="BO24" s="562"/>
      <c r="BP24" s="562"/>
      <c r="BQ24" s="562"/>
      <c r="BR24" s="562"/>
      <c r="BS24" s="562"/>
      <c r="BT24" s="562"/>
      <c r="BU24" s="562"/>
      <c r="BV24" s="562"/>
      <c r="BW24" s="562"/>
      <c r="BX24" s="562"/>
      <c r="BY24" s="562"/>
      <c r="BZ24" s="562"/>
      <c r="CA24" s="562"/>
      <c r="CB24" s="562"/>
      <c r="CC24" s="562"/>
      <c r="CD24" s="562"/>
      <c r="CE24" s="562"/>
      <c r="CF24" s="562"/>
      <c r="CG24" s="562"/>
      <c r="CH24" s="562"/>
      <c r="CI24" s="562"/>
      <c r="CJ24" s="562"/>
      <c r="CK24" s="562"/>
      <c r="CL24" s="562"/>
      <c r="CM24" s="562"/>
      <c r="CN24" s="562"/>
      <c r="CO24" s="562"/>
      <c r="CP24" s="562"/>
      <c r="CQ24" s="562"/>
      <c r="CR24" s="562"/>
      <c r="CS24" s="562"/>
      <c r="CT24" s="562"/>
      <c r="CU24" s="562"/>
      <c r="CV24" s="562"/>
      <c r="CW24" s="562"/>
      <c r="CX24" s="562"/>
      <c r="CY24" s="562"/>
      <c r="CZ24" s="562"/>
      <c r="DA24" s="562"/>
      <c r="DB24" s="562"/>
    </row>
    <row r="25" spans="1:106" ht="16.899999999999999" customHeight="1">
      <c r="A25" s="591"/>
      <c r="B25" s="194" t="s">
        <v>288</v>
      </c>
      <c r="C25" s="565"/>
      <c r="D25" s="183" t="str">
        <f>_xlfn.IFNA(INDEX(Table_Def[[Asset category]:[Unit]],MATCH(B25,Table_Def[Asset category],0),2),"")</f>
        <v>kW</v>
      </c>
      <c r="E25" s="179">
        <f t="shared" si="92"/>
        <v>0</v>
      </c>
      <c r="F25" s="562"/>
      <c r="G25" s="562"/>
      <c r="H25" s="562"/>
      <c r="I25" s="562"/>
      <c r="J25" s="562"/>
      <c r="K25" s="562"/>
      <c r="L25" s="562"/>
      <c r="M25" s="562"/>
      <c r="N25" s="562"/>
      <c r="O25" s="562"/>
      <c r="P25" s="562"/>
      <c r="Q25" s="562"/>
      <c r="R25" s="562"/>
      <c r="S25" s="562"/>
      <c r="T25" s="562"/>
      <c r="U25" s="562"/>
      <c r="V25" s="562"/>
      <c r="W25" s="562"/>
      <c r="X25" s="562"/>
      <c r="Y25" s="562"/>
      <c r="Z25" s="562"/>
      <c r="AA25" s="562"/>
      <c r="AB25" s="562"/>
      <c r="AC25" s="562"/>
      <c r="AD25" s="562"/>
      <c r="AE25" s="562"/>
      <c r="AF25" s="562"/>
      <c r="AG25" s="562"/>
      <c r="AH25" s="562"/>
      <c r="AI25" s="562"/>
      <c r="AJ25" s="562"/>
      <c r="AK25" s="562"/>
      <c r="AL25" s="562"/>
      <c r="AM25" s="562"/>
      <c r="AN25" s="562"/>
      <c r="AO25" s="562"/>
      <c r="AP25" s="562"/>
      <c r="AQ25" s="562"/>
      <c r="AR25" s="562"/>
      <c r="AS25" s="562"/>
      <c r="AT25" s="562"/>
      <c r="AU25" s="562"/>
      <c r="AV25" s="562"/>
      <c r="AW25" s="562"/>
      <c r="AX25" s="562"/>
      <c r="AY25" s="562"/>
      <c r="AZ25" s="562"/>
      <c r="BA25" s="562"/>
      <c r="BB25" s="562"/>
      <c r="BC25" s="562"/>
      <c r="BD25" s="562"/>
      <c r="BE25" s="562"/>
      <c r="BF25" s="562"/>
      <c r="BG25" s="562"/>
      <c r="BH25" s="562"/>
      <c r="BI25" s="562"/>
      <c r="BJ25" s="562"/>
      <c r="BK25" s="562"/>
      <c r="BL25" s="562"/>
      <c r="BM25" s="562"/>
      <c r="BN25" s="562"/>
      <c r="BO25" s="562"/>
      <c r="BP25" s="562"/>
      <c r="BQ25" s="562"/>
      <c r="BR25" s="562"/>
      <c r="BS25" s="562"/>
      <c r="BT25" s="562"/>
      <c r="BU25" s="562"/>
      <c r="BV25" s="562"/>
      <c r="BW25" s="562"/>
      <c r="BX25" s="562"/>
      <c r="BY25" s="562"/>
      <c r="BZ25" s="562"/>
      <c r="CA25" s="562"/>
      <c r="CB25" s="562"/>
      <c r="CC25" s="562"/>
      <c r="CD25" s="562"/>
      <c r="CE25" s="562"/>
      <c r="CF25" s="562"/>
      <c r="CG25" s="562"/>
      <c r="CH25" s="562"/>
      <c r="CI25" s="562"/>
      <c r="CJ25" s="562"/>
      <c r="CK25" s="562"/>
      <c r="CL25" s="562"/>
      <c r="CM25" s="562"/>
      <c r="CN25" s="562"/>
      <c r="CO25" s="562"/>
      <c r="CP25" s="562"/>
      <c r="CQ25" s="562"/>
      <c r="CR25" s="562"/>
      <c r="CS25" s="562"/>
      <c r="CT25" s="562"/>
      <c r="CU25" s="562"/>
      <c r="CV25" s="562"/>
      <c r="CW25" s="562"/>
      <c r="CX25" s="562"/>
      <c r="CY25" s="562"/>
      <c r="CZ25" s="562"/>
      <c r="DA25" s="562"/>
      <c r="DB25" s="562"/>
    </row>
    <row r="26" spans="1:106" ht="16.899999999999999" customHeight="1">
      <c r="A26" s="591"/>
      <c r="B26" s="194" t="s">
        <v>289</v>
      </c>
      <c r="C26" s="565"/>
      <c r="D26" s="183" t="str">
        <f>_xlfn.IFNA(INDEX(Table_Def[[Asset category]:[Unit]],MATCH(B26,Table_Def[Asset category],0),2),"")</f>
        <v>kW</v>
      </c>
      <c r="E26" s="179">
        <f t="shared" si="92"/>
        <v>0</v>
      </c>
      <c r="F26" s="562"/>
      <c r="G26" s="562"/>
      <c r="H26" s="562"/>
      <c r="I26" s="562"/>
      <c r="J26" s="562"/>
      <c r="K26" s="562"/>
      <c r="L26" s="562"/>
      <c r="M26" s="562"/>
      <c r="N26" s="562"/>
      <c r="O26" s="562"/>
      <c r="P26" s="562"/>
      <c r="Q26" s="562"/>
      <c r="R26" s="562"/>
      <c r="S26" s="562"/>
      <c r="T26" s="562"/>
      <c r="U26" s="562"/>
      <c r="V26" s="562"/>
      <c r="W26" s="562"/>
      <c r="X26" s="562"/>
      <c r="Y26" s="562"/>
      <c r="Z26" s="562"/>
      <c r="AA26" s="562"/>
      <c r="AB26" s="562"/>
      <c r="AC26" s="562"/>
      <c r="AD26" s="562"/>
      <c r="AE26" s="562"/>
      <c r="AF26" s="562"/>
      <c r="AG26" s="562"/>
      <c r="AH26" s="562"/>
      <c r="AI26" s="562"/>
      <c r="AJ26" s="562"/>
      <c r="AK26" s="562"/>
      <c r="AL26" s="562"/>
      <c r="AM26" s="562"/>
      <c r="AN26" s="562"/>
      <c r="AO26" s="562"/>
      <c r="AP26" s="562"/>
      <c r="AQ26" s="562"/>
      <c r="AR26" s="562"/>
      <c r="AS26" s="562"/>
      <c r="AT26" s="562"/>
      <c r="AU26" s="562"/>
      <c r="AV26" s="562"/>
      <c r="AW26" s="562"/>
      <c r="AX26" s="562"/>
      <c r="AY26" s="562"/>
      <c r="AZ26" s="562"/>
      <c r="BA26" s="562"/>
      <c r="BB26" s="562"/>
      <c r="BC26" s="562"/>
      <c r="BD26" s="562"/>
      <c r="BE26" s="562"/>
      <c r="BF26" s="562"/>
      <c r="BG26" s="562"/>
      <c r="BH26" s="562"/>
      <c r="BI26" s="562"/>
      <c r="BJ26" s="562"/>
      <c r="BK26" s="562"/>
      <c r="BL26" s="562"/>
      <c r="BM26" s="562"/>
      <c r="BN26" s="562"/>
      <c r="BO26" s="562"/>
      <c r="BP26" s="562"/>
      <c r="BQ26" s="562"/>
      <c r="BR26" s="562"/>
      <c r="BS26" s="562"/>
      <c r="BT26" s="562"/>
      <c r="BU26" s="562"/>
      <c r="BV26" s="562"/>
      <c r="BW26" s="562"/>
      <c r="BX26" s="562"/>
      <c r="BY26" s="562"/>
      <c r="BZ26" s="562"/>
      <c r="CA26" s="562"/>
      <c r="CB26" s="562"/>
      <c r="CC26" s="562"/>
      <c r="CD26" s="562"/>
      <c r="CE26" s="562"/>
      <c r="CF26" s="562"/>
      <c r="CG26" s="562"/>
      <c r="CH26" s="562"/>
      <c r="CI26" s="562"/>
      <c r="CJ26" s="562"/>
      <c r="CK26" s="562"/>
      <c r="CL26" s="562"/>
      <c r="CM26" s="562"/>
      <c r="CN26" s="562"/>
      <c r="CO26" s="562"/>
      <c r="CP26" s="562"/>
      <c r="CQ26" s="562"/>
      <c r="CR26" s="562"/>
      <c r="CS26" s="562"/>
      <c r="CT26" s="562"/>
      <c r="CU26" s="562"/>
      <c r="CV26" s="562"/>
      <c r="CW26" s="562"/>
      <c r="CX26" s="562"/>
      <c r="CY26" s="562"/>
      <c r="CZ26" s="562"/>
      <c r="DA26" s="562"/>
      <c r="DB26" s="562"/>
    </row>
    <row r="27" spans="1:106" ht="16.899999999999999" customHeight="1">
      <c r="A27" s="591"/>
      <c r="B27" s="194" t="s">
        <v>291</v>
      </c>
      <c r="C27" s="565" t="s">
        <v>83</v>
      </c>
      <c r="D27" s="183" t="str">
        <f>_xlfn.IFNA(INDEX(Table_Def[[Asset category]:[Unit]],MATCH(B27,Table_Def[Asset category],0),2),"")</f>
        <v>kWp</v>
      </c>
      <c r="E27" s="179">
        <f t="shared" si="92"/>
        <v>0</v>
      </c>
      <c r="F27" s="562"/>
      <c r="G27" s="562"/>
      <c r="H27" s="562"/>
      <c r="I27" s="562"/>
      <c r="J27" s="562"/>
      <c r="K27" s="562"/>
      <c r="L27" s="562"/>
      <c r="M27" s="562"/>
      <c r="N27" s="562"/>
      <c r="O27" s="562"/>
      <c r="P27" s="562"/>
      <c r="Q27" s="562"/>
      <c r="R27" s="562"/>
      <c r="S27" s="562"/>
      <c r="T27" s="562"/>
      <c r="U27" s="562"/>
      <c r="V27" s="562"/>
      <c r="W27" s="562"/>
      <c r="X27" s="562"/>
      <c r="Y27" s="562"/>
      <c r="Z27" s="562"/>
      <c r="AA27" s="562"/>
      <c r="AB27" s="562"/>
      <c r="AC27" s="562"/>
      <c r="AD27" s="562"/>
      <c r="AE27" s="562"/>
      <c r="AF27" s="562"/>
      <c r="AG27" s="562"/>
      <c r="AH27" s="562"/>
      <c r="AI27" s="562"/>
      <c r="AJ27" s="562"/>
      <c r="AK27" s="562"/>
      <c r="AL27" s="562"/>
      <c r="AM27" s="562"/>
      <c r="AN27" s="562"/>
      <c r="AO27" s="562"/>
      <c r="AP27" s="562"/>
      <c r="AQ27" s="562"/>
      <c r="AR27" s="562"/>
      <c r="AS27" s="562"/>
      <c r="AT27" s="562"/>
      <c r="AU27" s="562"/>
      <c r="AV27" s="562"/>
      <c r="AW27" s="562"/>
      <c r="AX27" s="562"/>
      <c r="AY27" s="562"/>
      <c r="AZ27" s="562"/>
      <c r="BA27" s="562"/>
      <c r="BB27" s="562"/>
      <c r="BC27" s="562"/>
      <c r="BD27" s="562"/>
      <c r="BE27" s="562"/>
      <c r="BF27" s="562"/>
      <c r="BG27" s="562"/>
      <c r="BH27" s="562"/>
      <c r="BI27" s="562"/>
      <c r="BJ27" s="562"/>
      <c r="BK27" s="562"/>
      <c r="BL27" s="562"/>
      <c r="BM27" s="562"/>
      <c r="BN27" s="562"/>
      <c r="BO27" s="562"/>
      <c r="BP27" s="562"/>
      <c r="BQ27" s="562"/>
      <c r="BR27" s="562"/>
      <c r="BS27" s="562"/>
      <c r="BT27" s="562"/>
      <c r="BU27" s="562"/>
      <c r="BV27" s="562"/>
      <c r="BW27" s="562"/>
      <c r="BX27" s="562"/>
      <c r="BY27" s="562"/>
      <c r="BZ27" s="562"/>
      <c r="CA27" s="562"/>
      <c r="CB27" s="562"/>
      <c r="CC27" s="562"/>
      <c r="CD27" s="562"/>
      <c r="CE27" s="562"/>
      <c r="CF27" s="562"/>
      <c r="CG27" s="562"/>
      <c r="CH27" s="562"/>
      <c r="CI27" s="562"/>
      <c r="CJ27" s="562"/>
      <c r="CK27" s="562"/>
      <c r="CL27" s="562"/>
      <c r="CM27" s="562"/>
      <c r="CN27" s="562"/>
      <c r="CO27" s="562"/>
      <c r="CP27" s="562"/>
      <c r="CQ27" s="562"/>
      <c r="CR27" s="562"/>
      <c r="CS27" s="562"/>
      <c r="CT27" s="562"/>
      <c r="CU27" s="562"/>
      <c r="CV27" s="562"/>
      <c r="CW27" s="562"/>
      <c r="CX27" s="562"/>
      <c r="CY27" s="562"/>
      <c r="CZ27" s="562"/>
      <c r="DA27" s="562"/>
      <c r="DB27" s="562"/>
    </row>
    <row r="28" spans="1:106" ht="16.899999999999999" customHeight="1">
      <c r="A28" s="591"/>
      <c r="B28" s="194" t="s">
        <v>290</v>
      </c>
      <c r="C28" s="565"/>
      <c r="D28" s="183" t="str">
        <f>_xlfn.IFNA(INDEX(Table_Def[[Asset category]:[Unit]],MATCH(B28,Table_Def[Asset category],0),2),"")</f>
        <v>kVA</v>
      </c>
      <c r="E28" s="179">
        <f t="shared" si="92"/>
        <v>0</v>
      </c>
      <c r="F28" s="562"/>
      <c r="G28" s="562"/>
      <c r="H28" s="562"/>
      <c r="I28" s="562"/>
      <c r="J28" s="562"/>
      <c r="K28" s="562"/>
      <c r="L28" s="562"/>
      <c r="M28" s="562"/>
      <c r="N28" s="562"/>
      <c r="O28" s="562"/>
      <c r="P28" s="562"/>
      <c r="Q28" s="562"/>
      <c r="R28" s="562"/>
      <c r="S28" s="562"/>
      <c r="T28" s="562"/>
      <c r="U28" s="562"/>
      <c r="V28" s="562"/>
      <c r="W28" s="562"/>
      <c r="X28" s="562"/>
      <c r="Y28" s="562"/>
      <c r="Z28" s="562"/>
      <c r="AA28" s="562"/>
      <c r="AB28" s="562"/>
      <c r="AC28" s="562"/>
      <c r="AD28" s="562"/>
      <c r="AE28" s="562"/>
      <c r="AF28" s="562"/>
      <c r="AG28" s="562"/>
      <c r="AH28" s="562"/>
      <c r="AI28" s="562"/>
      <c r="AJ28" s="562"/>
      <c r="AK28" s="562"/>
      <c r="AL28" s="562"/>
      <c r="AM28" s="562"/>
      <c r="AN28" s="562"/>
      <c r="AO28" s="562"/>
      <c r="AP28" s="562"/>
      <c r="AQ28" s="562"/>
      <c r="AR28" s="562"/>
      <c r="AS28" s="562"/>
      <c r="AT28" s="562"/>
      <c r="AU28" s="562"/>
      <c r="AV28" s="562"/>
      <c r="AW28" s="562"/>
      <c r="AX28" s="562"/>
      <c r="AY28" s="562"/>
      <c r="AZ28" s="562"/>
      <c r="BA28" s="562"/>
      <c r="BB28" s="562"/>
      <c r="BC28" s="562"/>
      <c r="BD28" s="562"/>
      <c r="BE28" s="562"/>
      <c r="BF28" s="562"/>
      <c r="BG28" s="562"/>
      <c r="BH28" s="562"/>
      <c r="BI28" s="562"/>
      <c r="BJ28" s="562"/>
      <c r="BK28" s="562"/>
      <c r="BL28" s="562"/>
      <c r="BM28" s="562"/>
      <c r="BN28" s="562"/>
      <c r="BO28" s="562"/>
      <c r="BP28" s="562"/>
      <c r="BQ28" s="562"/>
      <c r="BR28" s="562"/>
      <c r="BS28" s="562"/>
      <c r="BT28" s="562"/>
      <c r="BU28" s="562"/>
      <c r="BV28" s="562"/>
      <c r="BW28" s="562"/>
      <c r="BX28" s="562"/>
      <c r="BY28" s="562"/>
      <c r="BZ28" s="562"/>
      <c r="CA28" s="562"/>
      <c r="CB28" s="562"/>
      <c r="CC28" s="562"/>
      <c r="CD28" s="562"/>
      <c r="CE28" s="562"/>
      <c r="CF28" s="562"/>
      <c r="CG28" s="562"/>
      <c r="CH28" s="562"/>
      <c r="CI28" s="562"/>
      <c r="CJ28" s="562"/>
      <c r="CK28" s="562"/>
      <c r="CL28" s="562"/>
      <c r="CM28" s="562"/>
      <c r="CN28" s="562"/>
      <c r="CO28" s="562"/>
      <c r="CP28" s="562"/>
      <c r="CQ28" s="562"/>
      <c r="CR28" s="562"/>
      <c r="CS28" s="562"/>
      <c r="CT28" s="562"/>
      <c r="CU28" s="562"/>
      <c r="CV28" s="562"/>
      <c r="CW28" s="562"/>
      <c r="CX28" s="562"/>
      <c r="CY28" s="562"/>
      <c r="CZ28" s="562"/>
      <c r="DA28" s="562"/>
      <c r="DB28" s="562"/>
    </row>
    <row r="29" spans="1:106" ht="16.899999999999999" customHeight="1">
      <c r="A29" s="591"/>
      <c r="B29" s="194" t="s">
        <v>79</v>
      </c>
      <c r="C29" s="565"/>
      <c r="D29" s="183" t="str">
        <f>_xlfn.IFNA(INDEX(Table_Def[[Asset category]:[Unit]],MATCH(B29,Table_Def[Asset category],0),2),"")</f>
        <v>kWp</v>
      </c>
      <c r="E29" s="179">
        <f t="shared" si="92"/>
        <v>0</v>
      </c>
      <c r="F29" s="562"/>
      <c r="G29" s="562"/>
      <c r="H29" s="562"/>
      <c r="I29" s="562"/>
      <c r="J29" s="562"/>
      <c r="K29" s="562"/>
      <c r="L29" s="562"/>
      <c r="M29" s="562"/>
      <c r="N29" s="562"/>
      <c r="O29" s="562"/>
      <c r="P29" s="562"/>
      <c r="Q29" s="562"/>
      <c r="R29" s="562"/>
      <c r="S29" s="562"/>
      <c r="T29" s="562"/>
      <c r="U29" s="562"/>
      <c r="V29" s="562"/>
      <c r="W29" s="562"/>
      <c r="X29" s="562"/>
      <c r="Y29" s="562"/>
      <c r="Z29" s="562"/>
      <c r="AA29" s="562"/>
      <c r="AB29" s="562"/>
      <c r="AC29" s="562"/>
      <c r="AD29" s="562"/>
      <c r="AE29" s="562"/>
      <c r="AF29" s="562"/>
      <c r="AG29" s="562"/>
      <c r="AH29" s="562"/>
      <c r="AI29" s="562"/>
      <c r="AJ29" s="562"/>
      <c r="AK29" s="562"/>
      <c r="AL29" s="562"/>
      <c r="AM29" s="562"/>
      <c r="AN29" s="562"/>
      <c r="AO29" s="562"/>
      <c r="AP29" s="562"/>
      <c r="AQ29" s="562"/>
      <c r="AR29" s="562"/>
      <c r="AS29" s="562"/>
      <c r="AT29" s="562"/>
      <c r="AU29" s="562"/>
      <c r="AV29" s="562"/>
      <c r="AW29" s="562"/>
      <c r="AX29" s="562"/>
      <c r="AY29" s="562"/>
      <c r="AZ29" s="562"/>
      <c r="BA29" s="562"/>
      <c r="BB29" s="562"/>
      <c r="BC29" s="562"/>
      <c r="BD29" s="562"/>
      <c r="BE29" s="562"/>
      <c r="BF29" s="562"/>
      <c r="BG29" s="562"/>
      <c r="BH29" s="562"/>
      <c r="BI29" s="562"/>
      <c r="BJ29" s="562"/>
      <c r="BK29" s="562"/>
      <c r="BL29" s="562"/>
      <c r="BM29" s="562"/>
      <c r="BN29" s="562"/>
      <c r="BO29" s="562"/>
      <c r="BP29" s="562"/>
      <c r="BQ29" s="562"/>
      <c r="BR29" s="562"/>
      <c r="BS29" s="562"/>
      <c r="BT29" s="562"/>
      <c r="BU29" s="562"/>
      <c r="BV29" s="562"/>
      <c r="BW29" s="562"/>
      <c r="BX29" s="562"/>
      <c r="BY29" s="562"/>
      <c r="BZ29" s="562"/>
      <c r="CA29" s="562"/>
      <c r="CB29" s="562"/>
      <c r="CC29" s="562"/>
      <c r="CD29" s="562"/>
      <c r="CE29" s="562"/>
      <c r="CF29" s="562"/>
      <c r="CG29" s="562"/>
      <c r="CH29" s="562"/>
      <c r="CI29" s="562"/>
      <c r="CJ29" s="562"/>
      <c r="CK29" s="562"/>
      <c r="CL29" s="562"/>
      <c r="CM29" s="562"/>
      <c r="CN29" s="562"/>
      <c r="CO29" s="562"/>
      <c r="CP29" s="562"/>
      <c r="CQ29" s="562"/>
      <c r="CR29" s="562"/>
      <c r="CS29" s="562"/>
      <c r="CT29" s="562"/>
      <c r="CU29" s="562"/>
      <c r="CV29" s="562"/>
      <c r="CW29" s="562"/>
      <c r="CX29" s="562"/>
      <c r="CY29" s="562"/>
      <c r="CZ29" s="562"/>
      <c r="DA29" s="562"/>
      <c r="DB29" s="562"/>
    </row>
    <row r="30" spans="1:106" ht="16.899999999999999" customHeight="1">
      <c r="A30" s="591"/>
      <c r="B30" s="194"/>
      <c r="C30" s="565"/>
      <c r="D30" s="183" t="str">
        <f>_xlfn.IFNA(INDEX(Table_Def[[Asset category]:[Unit]],MATCH(B30,Table_Def[Asset category],0),2),"")</f>
        <v/>
      </c>
      <c r="E30" s="179">
        <f t="shared" si="92"/>
        <v>0</v>
      </c>
      <c r="F30" s="562"/>
      <c r="G30" s="562"/>
      <c r="H30" s="562"/>
      <c r="I30" s="562"/>
      <c r="J30" s="562"/>
      <c r="K30" s="562"/>
      <c r="L30" s="562"/>
      <c r="M30" s="562"/>
      <c r="N30" s="562"/>
      <c r="O30" s="562"/>
      <c r="P30" s="562"/>
      <c r="Q30" s="562"/>
      <c r="R30" s="562"/>
      <c r="S30" s="562"/>
      <c r="T30" s="562"/>
      <c r="U30" s="562"/>
      <c r="V30" s="562"/>
      <c r="W30" s="562"/>
      <c r="X30" s="562"/>
      <c r="Y30" s="562"/>
      <c r="Z30" s="562"/>
      <c r="AA30" s="562"/>
      <c r="AB30" s="562"/>
      <c r="AC30" s="562"/>
      <c r="AD30" s="562"/>
      <c r="AE30" s="562"/>
      <c r="AF30" s="562"/>
      <c r="AG30" s="562"/>
      <c r="AH30" s="562"/>
      <c r="AI30" s="562"/>
      <c r="AJ30" s="562"/>
      <c r="AK30" s="562"/>
      <c r="AL30" s="562"/>
      <c r="AM30" s="562"/>
      <c r="AN30" s="562"/>
      <c r="AO30" s="562"/>
      <c r="AP30" s="562"/>
      <c r="AQ30" s="562"/>
      <c r="AR30" s="562"/>
      <c r="AS30" s="562"/>
      <c r="AT30" s="562"/>
      <c r="AU30" s="562"/>
      <c r="AV30" s="562"/>
      <c r="AW30" s="562"/>
      <c r="AX30" s="562"/>
      <c r="AY30" s="562"/>
      <c r="AZ30" s="562"/>
      <c r="BA30" s="562"/>
      <c r="BB30" s="562"/>
      <c r="BC30" s="562"/>
      <c r="BD30" s="562"/>
      <c r="BE30" s="562"/>
      <c r="BF30" s="562"/>
      <c r="BG30" s="562"/>
      <c r="BH30" s="562"/>
      <c r="BI30" s="562"/>
      <c r="BJ30" s="562"/>
      <c r="BK30" s="562"/>
      <c r="BL30" s="562"/>
      <c r="BM30" s="562"/>
      <c r="BN30" s="562"/>
      <c r="BO30" s="562"/>
      <c r="BP30" s="562"/>
      <c r="BQ30" s="562"/>
      <c r="BR30" s="562"/>
      <c r="BS30" s="562"/>
      <c r="BT30" s="562"/>
      <c r="BU30" s="562"/>
      <c r="BV30" s="562"/>
      <c r="BW30" s="562"/>
      <c r="BX30" s="562"/>
      <c r="BY30" s="562"/>
      <c r="BZ30" s="562"/>
      <c r="CA30" s="562"/>
      <c r="CB30" s="562"/>
      <c r="CC30" s="562"/>
      <c r="CD30" s="562"/>
      <c r="CE30" s="562"/>
      <c r="CF30" s="562"/>
      <c r="CG30" s="562"/>
      <c r="CH30" s="562"/>
      <c r="CI30" s="562"/>
      <c r="CJ30" s="562"/>
      <c r="CK30" s="562"/>
      <c r="CL30" s="562"/>
      <c r="CM30" s="562"/>
      <c r="CN30" s="562"/>
      <c r="CO30" s="562"/>
      <c r="CP30" s="562"/>
      <c r="CQ30" s="562"/>
      <c r="CR30" s="562"/>
      <c r="CS30" s="562"/>
      <c r="CT30" s="562"/>
      <c r="CU30" s="562"/>
      <c r="CV30" s="562"/>
      <c r="CW30" s="562"/>
      <c r="CX30" s="562"/>
      <c r="CY30" s="562"/>
      <c r="CZ30" s="562"/>
      <c r="DA30" s="562"/>
      <c r="DB30" s="562"/>
    </row>
    <row r="31" spans="1:106" ht="16.899999999999999" customHeight="1">
      <c r="A31" s="591"/>
      <c r="B31" s="194"/>
      <c r="C31" s="565"/>
      <c r="D31" s="183" t="str">
        <f>_xlfn.IFNA(INDEX(Table_Def[[Asset category]:[Unit]],MATCH(B31,Table_Def[Asset category],0),2),"")</f>
        <v/>
      </c>
      <c r="E31" s="179">
        <f t="shared" si="92"/>
        <v>0</v>
      </c>
      <c r="F31" s="562"/>
      <c r="G31" s="562"/>
      <c r="H31" s="562"/>
      <c r="I31" s="562"/>
      <c r="J31" s="562"/>
      <c r="K31" s="562"/>
      <c r="L31" s="562"/>
      <c r="M31" s="562"/>
      <c r="N31" s="562"/>
      <c r="O31" s="562"/>
      <c r="P31" s="562"/>
      <c r="Q31" s="562"/>
      <c r="R31" s="562"/>
      <c r="S31" s="562"/>
      <c r="T31" s="562"/>
      <c r="U31" s="562"/>
      <c r="V31" s="562"/>
      <c r="W31" s="562"/>
      <c r="X31" s="562"/>
      <c r="Y31" s="562"/>
      <c r="Z31" s="562"/>
      <c r="AA31" s="562"/>
      <c r="AB31" s="562"/>
      <c r="AC31" s="562"/>
      <c r="AD31" s="562"/>
      <c r="AE31" s="562"/>
      <c r="AF31" s="562"/>
      <c r="AG31" s="562"/>
      <c r="AH31" s="562"/>
      <c r="AI31" s="562"/>
      <c r="AJ31" s="562"/>
      <c r="AK31" s="562"/>
      <c r="AL31" s="562"/>
      <c r="AM31" s="562"/>
      <c r="AN31" s="562"/>
      <c r="AO31" s="562"/>
      <c r="AP31" s="562"/>
      <c r="AQ31" s="562"/>
      <c r="AR31" s="562"/>
      <c r="AS31" s="562"/>
      <c r="AT31" s="562"/>
      <c r="AU31" s="562"/>
      <c r="AV31" s="562"/>
      <c r="AW31" s="562"/>
      <c r="AX31" s="562"/>
      <c r="AY31" s="562"/>
      <c r="AZ31" s="562"/>
      <c r="BA31" s="562"/>
      <c r="BB31" s="562"/>
      <c r="BC31" s="562"/>
      <c r="BD31" s="562"/>
      <c r="BE31" s="562"/>
      <c r="BF31" s="562"/>
      <c r="BG31" s="562"/>
      <c r="BH31" s="562"/>
      <c r="BI31" s="562"/>
      <c r="BJ31" s="562"/>
      <c r="BK31" s="562"/>
      <c r="BL31" s="562"/>
      <c r="BM31" s="562"/>
      <c r="BN31" s="562"/>
      <c r="BO31" s="562"/>
      <c r="BP31" s="562"/>
      <c r="BQ31" s="562"/>
      <c r="BR31" s="562"/>
      <c r="BS31" s="562"/>
      <c r="BT31" s="562"/>
      <c r="BU31" s="562"/>
      <c r="BV31" s="562"/>
      <c r="BW31" s="562"/>
      <c r="BX31" s="562"/>
      <c r="BY31" s="562"/>
      <c r="BZ31" s="562"/>
      <c r="CA31" s="562"/>
      <c r="CB31" s="562"/>
      <c r="CC31" s="562"/>
      <c r="CD31" s="562"/>
      <c r="CE31" s="562"/>
      <c r="CF31" s="562"/>
      <c r="CG31" s="562"/>
      <c r="CH31" s="562"/>
      <c r="CI31" s="562"/>
      <c r="CJ31" s="562"/>
      <c r="CK31" s="562"/>
      <c r="CL31" s="562"/>
      <c r="CM31" s="562"/>
      <c r="CN31" s="562"/>
      <c r="CO31" s="562"/>
      <c r="CP31" s="562"/>
      <c r="CQ31" s="562"/>
      <c r="CR31" s="562"/>
      <c r="CS31" s="562"/>
      <c r="CT31" s="562"/>
      <c r="CU31" s="562"/>
      <c r="CV31" s="562"/>
      <c r="CW31" s="562"/>
      <c r="CX31" s="562"/>
      <c r="CY31" s="562"/>
      <c r="CZ31" s="562"/>
      <c r="DA31" s="562"/>
      <c r="DB31" s="562"/>
    </row>
    <row r="32" spans="1:106" ht="16.899999999999999" customHeight="1">
      <c r="A32" s="591"/>
      <c r="B32" s="194"/>
      <c r="C32" s="565"/>
      <c r="D32" s="183" t="str">
        <f>_xlfn.IFNA(INDEX(Table_Def[[Asset category]:[Unit]],MATCH(B32,Table_Def[Asset category],0),2),"")</f>
        <v/>
      </c>
      <c r="E32" s="179">
        <f t="shared" si="92"/>
        <v>0</v>
      </c>
      <c r="F32" s="562"/>
      <c r="G32" s="562"/>
      <c r="H32" s="562"/>
      <c r="I32" s="562"/>
      <c r="J32" s="562"/>
      <c r="K32" s="562"/>
      <c r="L32" s="562"/>
      <c r="M32" s="562"/>
      <c r="N32" s="562"/>
      <c r="O32" s="562"/>
      <c r="P32" s="562"/>
      <c r="Q32" s="562"/>
      <c r="R32" s="562"/>
      <c r="S32" s="562"/>
      <c r="T32" s="562"/>
      <c r="U32" s="562"/>
      <c r="V32" s="562"/>
      <c r="W32" s="562"/>
      <c r="X32" s="562"/>
      <c r="Y32" s="562"/>
      <c r="Z32" s="562"/>
      <c r="AA32" s="562"/>
      <c r="AB32" s="562"/>
      <c r="AC32" s="562"/>
      <c r="AD32" s="562"/>
      <c r="AE32" s="562"/>
      <c r="AF32" s="562"/>
      <c r="AG32" s="562"/>
      <c r="AH32" s="562"/>
      <c r="AI32" s="562"/>
      <c r="AJ32" s="562"/>
      <c r="AK32" s="562"/>
      <c r="AL32" s="562"/>
      <c r="AM32" s="562"/>
      <c r="AN32" s="562"/>
      <c r="AO32" s="562"/>
      <c r="AP32" s="562"/>
      <c r="AQ32" s="562"/>
      <c r="AR32" s="562"/>
      <c r="AS32" s="562"/>
      <c r="AT32" s="562"/>
      <c r="AU32" s="562"/>
      <c r="AV32" s="562"/>
      <c r="AW32" s="562"/>
      <c r="AX32" s="562"/>
      <c r="AY32" s="562"/>
      <c r="AZ32" s="562"/>
      <c r="BA32" s="562"/>
      <c r="BB32" s="562"/>
      <c r="BC32" s="562"/>
      <c r="BD32" s="562"/>
      <c r="BE32" s="562"/>
      <c r="BF32" s="562"/>
      <c r="BG32" s="562"/>
      <c r="BH32" s="562"/>
      <c r="BI32" s="562"/>
      <c r="BJ32" s="562"/>
      <c r="BK32" s="562"/>
      <c r="BL32" s="562"/>
      <c r="BM32" s="562"/>
      <c r="BN32" s="562"/>
      <c r="BO32" s="562"/>
      <c r="BP32" s="562"/>
      <c r="BQ32" s="562"/>
      <c r="BR32" s="562"/>
      <c r="BS32" s="562"/>
      <c r="BT32" s="562"/>
      <c r="BU32" s="562"/>
      <c r="BV32" s="562"/>
      <c r="BW32" s="562"/>
      <c r="BX32" s="562"/>
      <c r="BY32" s="562"/>
      <c r="BZ32" s="562"/>
      <c r="CA32" s="562"/>
      <c r="CB32" s="562"/>
      <c r="CC32" s="562"/>
      <c r="CD32" s="562"/>
      <c r="CE32" s="562"/>
      <c r="CF32" s="562"/>
      <c r="CG32" s="562"/>
      <c r="CH32" s="562"/>
      <c r="CI32" s="562"/>
      <c r="CJ32" s="562"/>
      <c r="CK32" s="562"/>
      <c r="CL32" s="562"/>
      <c r="CM32" s="562"/>
      <c r="CN32" s="562"/>
      <c r="CO32" s="562"/>
      <c r="CP32" s="562"/>
      <c r="CQ32" s="562"/>
      <c r="CR32" s="562"/>
      <c r="CS32" s="562"/>
      <c r="CT32" s="562"/>
      <c r="CU32" s="562"/>
      <c r="CV32" s="562"/>
      <c r="CW32" s="562"/>
      <c r="CX32" s="562"/>
      <c r="CY32" s="562"/>
      <c r="CZ32" s="562"/>
      <c r="DA32" s="562"/>
      <c r="DB32" s="562"/>
    </row>
    <row r="33" spans="1:106" ht="16.899999999999999" customHeight="1">
      <c r="A33" s="591"/>
      <c r="B33" s="194"/>
      <c r="C33" s="565"/>
      <c r="D33" s="183" t="str">
        <f>_xlfn.IFNA(INDEX(Table_Def[[Asset category]:[Unit]],MATCH(B33,Table_Def[Asset category],0),2),"")</f>
        <v/>
      </c>
      <c r="E33" s="179">
        <f t="shared" si="92"/>
        <v>0</v>
      </c>
      <c r="F33" s="562"/>
      <c r="G33" s="562"/>
      <c r="H33" s="562"/>
      <c r="I33" s="562"/>
      <c r="J33" s="562"/>
      <c r="K33" s="562"/>
      <c r="L33" s="562"/>
      <c r="M33" s="562"/>
      <c r="N33" s="562"/>
      <c r="O33" s="562"/>
      <c r="P33" s="562"/>
      <c r="Q33" s="562"/>
      <c r="R33" s="562"/>
      <c r="S33" s="562"/>
      <c r="T33" s="562"/>
      <c r="U33" s="562"/>
      <c r="V33" s="562"/>
      <c r="W33" s="562"/>
      <c r="X33" s="562"/>
      <c r="Y33" s="562"/>
      <c r="Z33" s="562"/>
      <c r="AA33" s="562"/>
      <c r="AB33" s="562"/>
      <c r="AC33" s="562"/>
      <c r="AD33" s="562"/>
      <c r="AE33" s="562"/>
      <c r="AF33" s="562"/>
      <c r="AG33" s="562"/>
      <c r="AH33" s="562"/>
      <c r="AI33" s="562"/>
      <c r="AJ33" s="562"/>
      <c r="AK33" s="562"/>
      <c r="AL33" s="562"/>
      <c r="AM33" s="562"/>
      <c r="AN33" s="562"/>
      <c r="AO33" s="562"/>
      <c r="AP33" s="562"/>
      <c r="AQ33" s="562"/>
      <c r="AR33" s="562"/>
      <c r="AS33" s="562"/>
      <c r="AT33" s="562"/>
      <c r="AU33" s="562"/>
      <c r="AV33" s="562"/>
      <c r="AW33" s="562"/>
      <c r="AX33" s="562"/>
      <c r="AY33" s="562"/>
      <c r="AZ33" s="562"/>
      <c r="BA33" s="562"/>
      <c r="BB33" s="562"/>
      <c r="BC33" s="562"/>
      <c r="BD33" s="562"/>
      <c r="BE33" s="562"/>
      <c r="BF33" s="562"/>
      <c r="BG33" s="562"/>
      <c r="BH33" s="562"/>
      <c r="BI33" s="562"/>
      <c r="BJ33" s="562"/>
      <c r="BK33" s="562"/>
      <c r="BL33" s="562"/>
      <c r="BM33" s="562"/>
      <c r="BN33" s="562"/>
      <c r="BO33" s="562"/>
      <c r="BP33" s="562"/>
      <c r="BQ33" s="562"/>
      <c r="BR33" s="562"/>
      <c r="BS33" s="562"/>
      <c r="BT33" s="562"/>
      <c r="BU33" s="562"/>
      <c r="BV33" s="562"/>
      <c r="BW33" s="562"/>
      <c r="BX33" s="562"/>
      <c r="BY33" s="562"/>
      <c r="BZ33" s="562"/>
      <c r="CA33" s="562"/>
      <c r="CB33" s="562"/>
      <c r="CC33" s="562"/>
      <c r="CD33" s="562"/>
      <c r="CE33" s="562"/>
      <c r="CF33" s="562"/>
      <c r="CG33" s="562"/>
      <c r="CH33" s="562"/>
      <c r="CI33" s="562"/>
      <c r="CJ33" s="562"/>
      <c r="CK33" s="562"/>
      <c r="CL33" s="562"/>
      <c r="CM33" s="562"/>
      <c r="CN33" s="562"/>
      <c r="CO33" s="562"/>
      <c r="CP33" s="562"/>
      <c r="CQ33" s="562"/>
      <c r="CR33" s="562"/>
      <c r="CS33" s="562"/>
      <c r="CT33" s="562"/>
      <c r="CU33" s="562"/>
      <c r="CV33" s="562"/>
      <c r="CW33" s="562"/>
      <c r="CX33" s="562"/>
      <c r="CY33" s="562"/>
      <c r="CZ33" s="562"/>
      <c r="DA33" s="562"/>
      <c r="DB33" s="562"/>
    </row>
    <row r="34" spans="1:106" ht="16.899999999999999" customHeight="1">
      <c r="A34" s="591"/>
      <c r="B34" s="194"/>
      <c r="C34" s="565"/>
      <c r="D34" s="183" t="str">
        <f>_xlfn.IFNA(INDEX(Table_Def[[Asset category]:[Unit]],MATCH(B34,Table_Def[Asset category],0),2),"")</f>
        <v/>
      </c>
      <c r="E34" s="179">
        <f t="shared" si="92"/>
        <v>0</v>
      </c>
      <c r="F34" s="562"/>
      <c r="G34" s="562"/>
      <c r="H34" s="562"/>
      <c r="I34" s="562"/>
      <c r="J34" s="562"/>
      <c r="K34" s="562"/>
      <c r="L34" s="562"/>
      <c r="M34" s="562"/>
      <c r="N34" s="562"/>
      <c r="O34" s="562"/>
      <c r="P34" s="562"/>
      <c r="Q34" s="562"/>
      <c r="R34" s="562"/>
      <c r="S34" s="562"/>
      <c r="T34" s="562"/>
      <c r="U34" s="562"/>
      <c r="V34" s="562"/>
      <c r="W34" s="562"/>
      <c r="X34" s="562"/>
      <c r="Y34" s="562"/>
      <c r="Z34" s="562"/>
      <c r="AA34" s="562"/>
      <c r="AB34" s="562"/>
      <c r="AC34" s="562"/>
      <c r="AD34" s="562"/>
      <c r="AE34" s="562"/>
      <c r="AF34" s="562"/>
      <c r="AG34" s="562"/>
      <c r="AH34" s="562"/>
      <c r="AI34" s="562"/>
      <c r="AJ34" s="562"/>
      <c r="AK34" s="562"/>
      <c r="AL34" s="562"/>
      <c r="AM34" s="562"/>
      <c r="AN34" s="562"/>
      <c r="AO34" s="562"/>
      <c r="AP34" s="562"/>
      <c r="AQ34" s="562"/>
      <c r="AR34" s="562"/>
      <c r="AS34" s="562"/>
      <c r="AT34" s="562"/>
      <c r="AU34" s="562"/>
      <c r="AV34" s="562"/>
      <c r="AW34" s="562"/>
      <c r="AX34" s="562"/>
      <c r="AY34" s="562"/>
      <c r="AZ34" s="562"/>
      <c r="BA34" s="562"/>
      <c r="BB34" s="562"/>
      <c r="BC34" s="562"/>
      <c r="BD34" s="562"/>
      <c r="BE34" s="562"/>
      <c r="BF34" s="562"/>
      <c r="BG34" s="562"/>
      <c r="BH34" s="562"/>
      <c r="BI34" s="562"/>
      <c r="BJ34" s="562"/>
      <c r="BK34" s="562"/>
      <c r="BL34" s="562"/>
      <c r="BM34" s="562"/>
      <c r="BN34" s="562"/>
      <c r="BO34" s="562"/>
      <c r="BP34" s="562"/>
      <c r="BQ34" s="562"/>
      <c r="BR34" s="562"/>
      <c r="BS34" s="562"/>
      <c r="BT34" s="562"/>
      <c r="BU34" s="562"/>
      <c r="BV34" s="562"/>
      <c r="BW34" s="562"/>
      <c r="BX34" s="562"/>
      <c r="BY34" s="562"/>
      <c r="BZ34" s="562"/>
      <c r="CA34" s="562"/>
      <c r="CB34" s="562"/>
      <c r="CC34" s="562"/>
      <c r="CD34" s="562"/>
      <c r="CE34" s="562"/>
      <c r="CF34" s="562"/>
      <c r="CG34" s="562"/>
      <c r="CH34" s="562"/>
      <c r="CI34" s="562"/>
      <c r="CJ34" s="562"/>
      <c r="CK34" s="562"/>
      <c r="CL34" s="562"/>
      <c r="CM34" s="562"/>
      <c r="CN34" s="562"/>
      <c r="CO34" s="562"/>
      <c r="CP34" s="562"/>
      <c r="CQ34" s="562"/>
      <c r="CR34" s="562"/>
      <c r="CS34" s="562"/>
      <c r="CT34" s="562"/>
      <c r="CU34" s="562"/>
      <c r="CV34" s="562"/>
      <c r="CW34" s="562"/>
      <c r="CX34" s="562"/>
      <c r="CY34" s="562"/>
      <c r="CZ34" s="562"/>
      <c r="DA34" s="562"/>
      <c r="DB34" s="562"/>
    </row>
    <row r="35" spans="1:106" ht="16.899999999999999" customHeight="1">
      <c r="A35" s="591"/>
      <c r="B35" s="194"/>
      <c r="C35" s="565"/>
      <c r="D35" s="183" t="str">
        <f>_xlfn.IFNA(INDEX(Table_Def[[Asset category]:[Unit]],MATCH(B35,Table_Def[Asset category],0),2),"")</f>
        <v/>
      </c>
      <c r="E35" s="179">
        <f t="shared" si="92"/>
        <v>0</v>
      </c>
      <c r="F35" s="562"/>
      <c r="G35" s="562"/>
      <c r="H35" s="562"/>
      <c r="I35" s="562"/>
      <c r="J35" s="562"/>
      <c r="K35" s="562"/>
      <c r="L35" s="562"/>
      <c r="M35" s="562"/>
      <c r="N35" s="562"/>
      <c r="O35" s="562"/>
      <c r="P35" s="562"/>
      <c r="Q35" s="562"/>
      <c r="R35" s="562"/>
      <c r="S35" s="562"/>
      <c r="T35" s="562"/>
      <c r="U35" s="562"/>
      <c r="V35" s="562"/>
      <c r="W35" s="562"/>
      <c r="X35" s="562"/>
      <c r="Y35" s="562"/>
      <c r="Z35" s="562"/>
      <c r="AA35" s="562"/>
      <c r="AB35" s="562"/>
      <c r="AC35" s="562"/>
      <c r="AD35" s="562"/>
      <c r="AE35" s="562"/>
      <c r="AF35" s="562"/>
      <c r="AG35" s="562"/>
      <c r="AH35" s="562"/>
      <c r="AI35" s="562"/>
      <c r="AJ35" s="562"/>
      <c r="AK35" s="562"/>
      <c r="AL35" s="562"/>
      <c r="AM35" s="562"/>
      <c r="AN35" s="562"/>
      <c r="AO35" s="562"/>
      <c r="AP35" s="562"/>
      <c r="AQ35" s="562"/>
      <c r="AR35" s="562"/>
      <c r="AS35" s="562"/>
      <c r="AT35" s="562"/>
      <c r="AU35" s="562"/>
      <c r="AV35" s="562"/>
      <c r="AW35" s="562"/>
      <c r="AX35" s="562"/>
      <c r="AY35" s="562"/>
      <c r="AZ35" s="562"/>
      <c r="BA35" s="562"/>
      <c r="BB35" s="562"/>
      <c r="BC35" s="562"/>
      <c r="BD35" s="562"/>
      <c r="BE35" s="562"/>
      <c r="BF35" s="562"/>
      <c r="BG35" s="562"/>
      <c r="BH35" s="562"/>
      <c r="BI35" s="562"/>
      <c r="BJ35" s="562"/>
      <c r="BK35" s="562"/>
      <c r="BL35" s="562"/>
      <c r="BM35" s="562"/>
      <c r="BN35" s="562"/>
      <c r="BO35" s="562"/>
      <c r="BP35" s="562"/>
      <c r="BQ35" s="562"/>
      <c r="BR35" s="562"/>
      <c r="BS35" s="562"/>
      <c r="BT35" s="562"/>
      <c r="BU35" s="562"/>
      <c r="BV35" s="562"/>
      <c r="BW35" s="562"/>
      <c r="BX35" s="562"/>
      <c r="BY35" s="562"/>
      <c r="BZ35" s="562"/>
      <c r="CA35" s="562"/>
      <c r="CB35" s="562"/>
      <c r="CC35" s="562"/>
      <c r="CD35" s="562"/>
      <c r="CE35" s="562"/>
      <c r="CF35" s="562"/>
      <c r="CG35" s="562"/>
      <c r="CH35" s="562"/>
      <c r="CI35" s="562"/>
      <c r="CJ35" s="562"/>
      <c r="CK35" s="562"/>
      <c r="CL35" s="562"/>
      <c r="CM35" s="562"/>
      <c r="CN35" s="562"/>
      <c r="CO35" s="562"/>
      <c r="CP35" s="562"/>
      <c r="CQ35" s="562"/>
      <c r="CR35" s="562"/>
      <c r="CS35" s="562"/>
      <c r="CT35" s="562"/>
      <c r="CU35" s="562"/>
      <c r="CV35" s="562"/>
      <c r="CW35" s="562"/>
      <c r="CX35" s="562"/>
      <c r="CY35" s="562"/>
      <c r="CZ35" s="562"/>
      <c r="DA35" s="562"/>
      <c r="DB35" s="562"/>
    </row>
    <row r="36" spans="1:106" ht="16.899999999999999" customHeight="1">
      <c r="B36" s="197"/>
      <c r="C36" s="198"/>
      <c r="D36" s="155"/>
      <c r="E36" s="199"/>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c r="BK36" s="11"/>
      <c r="BL36" s="11"/>
      <c r="BM36" s="11"/>
      <c r="BN36" s="11"/>
      <c r="BO36" s="11"/>
      <c r="BP36" s="11"/>
      <c r="BQ36" s="11"/>
      <c r="BR36" s="11"/>
      <c r="BS36" s="11"/>
      <c r="BT36" s="11"/>
      <c r="BU36" s="11"/>
      <c r="BV36" s="11"/>
      <c r="BW36" s="11"/>
      <c r="BX36" s="11"/>
      <c r="BY36" s="11"/>
      <c r="BZ36" s="11"/>
      <c r="CA36" s="11"/>
      <c r="CB36" s="11"/>
      <c r="CC36" s="11"/>
      <c r="CD36" s="11"/>
      <c r="CE36" s="11"/>
      <c r="CF36" s="11"/>
      <c r="CG36" s="11"/>
      <c r="CH36" s="11"/>
      <c r="CI36" s="11"/>
      <c r="CJ36" s="11"/>
      <c r="CK36" s="11"/>
      <c r="CL36" s="11"/>
      <c r="CM36" s="11"/>
      <c r="CN36" s="11"/>
      <c r="CO36" s="11"/>
      <c r="CP36" s="11"/>
      <c r="CQ36" s="11"/>
      <c r="CR36" s="11"/>
      <c r="CS36" s="11"/>
      <c r="CT36" s="11"/>
      <c r="CU36" s="11"/>
      <c r="CV36" s="11"/>
      <c r="CW36" s="11"/>
      <c r="CX36" s="11"/>
      <c r="CY36" s="11"/>
      <c r="CZ36" s="11"/>
      <c r="DA36" s="11"/>
      <c r="DB36" s="11"/>
    </row>
    <row r="37" spans="1:106" ht="25.5" customHeight="1" thickBot="1">
      <c r="B37" s="201" t="s">
        <v>351</v>
      </c>
      <c r="C37" s="186"/>
      <c r="D37" s="186"/>
    </row>
    <row r="38" spans="1:106" ht="16.5" customHeight="1" thickTop="1" thickBot="1">
      <c r="B38" s="184"/>
      <c r="C38" s="184"/>
      <c r="D38" s="185"/>
      <c r="E38" s="584" t="s">
        <v>85</v>
      </c>
      <c r="F38" s="585"/>
      <c r="G38" s="585"/>
      <c r="H38" s="585"/>
      <c r="I38" s="585"/>
      <c r="J38" s="585"/>
      <c r="K38" s="585"/>
      <c r="L38" s="585"/>
      <c r="M38" s="585"/>
      <c r="N38" s="585"/>
      <c r="O38" s="585"/>
      <c r="P38" s="585"/>
      <c r="Q38" s="585"/>
      <c r="R38" s="585"/>
      <c r="S38" s="585"/>
      <c r="T38" s="585"/>
      <c r="U38" s="585"/>
      <c r="V38" s="585"/>
      <c r="W38" s="585"/>
      <c r="X38" s="588"/>
      <c r="Y38" s="584"/>
      <c r="Z38" s="585"/>
      <c r="AA38" s="585"/>
      <c r="AB38" s="585"/>
      <c r="AC38" s="585"/>
      <c r="AD38" s="585"/>
      <c r="AE38" s="585"/>
      <c r="AF38" s="585"/>
      <c r="AG38" s="585"/>
      <c r="AH38" s="585"/>
      <c r="AI38" s="585"/>
      <c r="AJ38" s="585"/>
      <c r="AK38" s="585"/>
      <c r="AL38" s="585"/>
      <c r="AM38" s="585"/>
      <c r="AN38" s="585"/>
      <c r="AO38" s="585"/>
      <c r="AP38" s="585"/>
      <c r="AQ38" s="585"/>
      <c r="AR38" s="584"/>
      <c r="AS38" s="585"/>
      <c r="AT38" s="584"/>
      <c r="AU38" s="585"/>
      <c r="AV38" s="584"/>
      <c r="AW38" s="585"/>
      <c r="AX38" s="584"/>
      <c r="AY38" s="585"/>
      <c r="AZ38" s="584"/>
      <c r="BA38" s="585"/>
      <c r="BB38" s="584"/>
      <c r="BC38" s="585"/>
      <c r="BD38" s="584"/>
      <c r="BE38" s="585"/>
      <c r="BF38" s="584"/>
      <c r="BG38" s="585"/>
      <c r="BH38" s="584"/>
      <c r="BI38" s="585"/>
      <c r="BJ38" s="584"/>
      <c r="BK38" s="585"/>
      <c r="BL38" s="584"/>
      <c r="BM38" s="585"/>
      <c r="BN38" s="584"/>
      <c r="BO38" s="585"/>
      <c r="BP38" s="584"/>
      <c r="BQ38" s="585"/>
      <c r="BR38" s="584"/>
      <c r="BS38" s="585"/>
      <c r="BT38" s="584"/>
      <c r="BU38" s="585"/>
      <c r="BV38" s="584"/>
      <c r="BW38" s="585"/>
      <c r="BX38" s="584"/>
      <c r="BY38" s="585"/>
      <c r="BZ38" s="584"/>
      <c r="CA38" s="585"/>
      <c r="CB38" s="584"/>
      <c r="CC38" s="585"/>
      <c r="CD38" s="584"/>
      <c r="CE38" s="585"/>
      <c r="CF38" s="584"/>
      <c r="CG38" s="585"/>
      <c r="CH38" s="584"/>
      <c r="CI38" s="585"/>
      <c r="CJ38" s="584"/>
      <c r="CK38" s="585"/>
      <c r="CL38" s="584"/>
      <c r="CM38" s="585"/>
      <c r="CN38" s="584"/>
      <c r="CO38" s="585"/>
      <c r="CP38" s="584"/>
      <c r="CQ38" s="585"/>
      <c r="CR38" s="584"/>
      <c r="CS38" s="585"/>
      <c r="CT38" s="584"/>
      <c r="CU38" s="585"/>
      <c r="CV38" s="584"/>
      <c r="CW38" s="585"/>
      <c r="CX38" s="584"/>
      <c r="CY38" s="585"/>
      <c r="CZ38" s="584"/>
      <c r="DA38" s="585"/>
      <c r="DB38" s="558"/>
    </row>
    <row r="39" spans="1:106" ht="15" thickTop="1">
      <c r="B39" s="181" t="s">
        <v>86</v>
      </c>
      <c r="C39" s="181" t="s">
        <v>74</v>
      </c>
      <c r="D39" s="181" t="s">
        <v>75</v>
      </c>
      <c r="E39" s="181" t="s">
        <v>69</v>
      </c>
      <c r="F39" s="181" t="str">
        <f t="shared" ref="F39:N39" si="93">IF(D6="","",D6)</f>
        <v/>
      </c>
      <c r="G39" s="181" t="str">
        <f t="shared" si="93"/>
        <v/>
      </c>
      <c r="H39" s="181" t="str">
        <f t="shared" si="93"/>
        <v/>
      </c>
      <c r="I39" s="181" t="str">
        <f t="shared" si="93"/>
        <v/>
      </c>
      <c r="J39" s="181" t="str">
        <f t="shared" si="93"/>
        <v/>
      </c>
      <c r="K39" s="181" t="str">
        <f t="shared" si="93"/>
        <v/>
      </c>
      <c r="L39" s="181" t="str">
        <f t="shared" si="93"/>
        <v/>
      </c>
      <c r="M39" s="181" t="str">
        <f t="shared" si="93"/>
        <v/>
      </c>
      <c r="N39" s="181" t="str">
        <f t="shared" si="93"/>
        <v/>
      </c>
      <c r="O39" s="181" t="str">
        <f t="shared" ref="O39" si="94">IF(M6="","",M6)</f>
        <v/>
      </c>
      <c r="P39" s="181" t="str">
        <f t="shared" ref="P39" si="95">IF(N6="","",N6)</f>
        <v/>
      </c>
      <c r="Q39" s="181" t="str">
        <f t="shared" ref="Q39" si="96">IF(O6="","",O6)</f>
        <v/>
      </c>
      <c r="R39" s="181" t="str">
        <f t="shared" ref="R39" si="97">IF(P6="","",P6)</f>
        <v/>
      </c>
      <c r="S39" s="181" t="str">
        <f t="shared" ref="S39" si="98">IF(Q6="","",Q6)</f>
        <v/>
      </c>
      <c r="T39" s="181" t="str">
        <f t="shared" ref="T39" si="99">IF(R6="","",R6)</f>
        <v/>
      </c>
      <c r="U39" s="181" t="str">
        <f t="shared" ref="U39" si="100">IF(S6="","",S6)</f>
        <v/>
      </c>
      <c r="V39" s="181" t="str">
        <f t="shared" ref="V39" si="101">IF(T6="","",T6)</f>
        <v/>
      </c>
      <c r="W39" s="181" t="str">
        <f t="shared" ref="W39" si="102">IF(U6="","",U6)</f>
        <v/>
      </c>
      <c r="X39" s="181" t="str">
        <f t="shared" ref="X39" si="103">IF(V6="","",V6)</f>
        <v/>
      </c>
      <c r="Y39" s="181" t="str">
        <f t="shared" ref="Y39" si="104">IF(W6="","",W6)</f>
        <v/>
      </c>
      <c r="Z39" s="181" t="str">
        <f t="shared" ref="Z39" si="105">IF(X6="","",X6)</f>
        <v/>
      </c>
      <c r="AA39" s="181" t="str">
        <f t="shared" ref="AA39" si="106">IF(Y6="","",Y6)</f>
        <v/>
      </c>
      <c r="AB39" s="181" t="str">
        <f t="shared" ref="AB39" si="107">IF(Z6="","",Z6)</f>
        <v/>
      </c>
      <c r="AC39" s="181" t="str">
        <f t="shared" ref="AC39" si="108">IF(AA6="","",AA6)</f>
        <v/>
      </c>
      <c r="AD39" s="181" t="str">
        <f t="shared" ref="AD39" si="109">IF(AB6="","",AB6)</f>
        <v/>
      </c>
      <c r="AE39" s="181" t="str">
        <f t="shared" ref="AE39" si="110">IF(AC6="","",AC6)</f>
        <v/>
      </c>
      <c r="AF39" s="181" t="str">
        <f t="shared" ref="AF39" si="111">IF(AD6="","",AD6)</f>
        <v/>
      </c>
      <c r="AG39" s="181" t="str">
        <f t="shared" ref="AG39" si="112">IF(AE6="","",AE6)</f>
        <v/>
      </c>
      <c r="AH39" s="181" t="str">
        <f t="shared" ref="AH39" si="113">IF(AF6="","",AF6)</f>
        <v/>
      </c>
      <c r="AI39" s="181" t="str">
        <f t="shared" ref="AI39" si="114">IF(AG6="","",AG6)</f>
        <v/>
      </c>
      <c r="AJ39" s="181" t="str">
        <f t="shared" ref="AJ39" si="115">IF(AH6="","",AH6)</f>
        <v/>
      </c>
      <c r="AK39" s="181" t="str">
        <f t="shared" ref="AK39" si="116">IF(AI6="","",AI6)</f>
        <v/>
      </c>
      <c r="AL39" s="181" t="str">
        <f t="shared" ref="AL39" si="117">IF(AJ6="","",AJ6)</f>
        <v/>
      </c>
      <c r="AM39" s="181" t="str">
        <f t="shared" ref="AM39" si="118">IF(AK6="","",AK6)</f>
        <v/>
      </c>
      <c r="AN39" s="181" t="str">
        <f t="shared" ref="AN39" si="119">IF(AL6="","",AL6)</f>
        <v/>
      </c>
      <c r="AO39" s="181" t="str">
        <f t="shared" ref="AO39" si="120">IF(AM6="","",AM6)</f>
        <v/>
      </c>
      <c r="AP39" s="181" t="str">
        <f t="shared" ref="AP39" si="121">IF(AN6="","",AN6)</f>
        <v/>
      </c>
      <c r="AQ39" s="181" t="str">
        <f t="shared" ref="AQ39" si="122">IF(AO6="","",AO6)</f>
        <v/>
      </c>
      <c r="AR39" s="181" t="str">
        <f t="shared" ref="AR39" si="123">IF(AP6="","",AP6)</f>
        <v/>
      </c>
      <c r="AS39" s="181" t="str">
        <f t="shared" ref="AS39" si="124">IF(AQ6="","",AQ6)</f>
        <v/>
      </c>
      <c r="AT39" s="181" t="str">
        <f t="shared" ref="AT39" si="125">IF(AR6="","",AR6)</f>
        <v/>
      </c>
      <c r="AU39" s="181" t="str">
        <f t="shared" ref="AU39" si="126">IF(AS6="","",AS6)</f>
        <v/>
      </c>
      <c r="AV39" s="181" t="str">
        <f t="shared" ref="AV39" si="127">IF(AT6="","",AT6)</f>
        <v/>
      </c>
      <c r="AW39" s="181" t="str">
        <f t="shared" ref="AW39" si="128">IF(AU6="","",AU6)</f>
        <v/>
      </c>
      <c r="AX39" s="181" t="str">
        <f t="shared" ref="AX39" si="129">IF(AV6="","",AV6)</f>
        <v/>
      </c>
      <c r="AY39" s="181" t="str">
        <f t="shared" ref="AY39" si="130">IF(AW6="","",AW6)</f>
        <v/>
      </c>
      <c r="AZ39" s="181" t="str">
        <f t="shared" ref="AZ39" si="131">IF(AX6="","",AX6)</f>
        <v/>
      </c>
      <c r="BA39" s="181" t="str">
        <f t="shared" ref="BA39" si="132">IF(AY6="","",AY6)</f>
        <v/>
      </c>
      <c r="BB39" s="181" t="str">
        <f t="shared" ref="BB39" si="133">IF(AZ6="","",AZ6)</f>
        <v/>
      </c>
      <c r="BC39" s="181" t="str">
        <f t="shared" ref="BC39" si="134">IF(BA6="","",BA6)</f>
        <v/>
      </c>
      <c r="BD39" s="181" t="str">
        <f t="shared" ref="BD39" si="135">IF(BB6="","",BB6)</f>
        <v/>
      </c>
      <c r="BE39" s="181" t="str">
        <f t="shared" ref="BE39" si="136">IF(BC6="","",BC6)</f>
        <v/>
      </c>
      <c r="BF39" s="181" t="str">
        <f t="shared" ref="BF39" si="137">IF(BD6="","",BD6)</f>
        <v/>
      </c>
      <c r="BG39" s="181" t="str">
        <f t="shared" ref="BG39" si="138">IF(BE6="","",BE6)</f>
        <v/>
      </c>
      <c r="BH39" s="181" t="str">
        <f t="shared" ref="BH39" si="139">IF(BF6="","",BF6)</f>
        <v/>
      </c>
      <c r="BI39" s="181" t="str">
        <f t="shared" ref="BI39" si="140">IF(BG6="","",BG6)</f>
        <v/>
      </c>
      <c r="BJ39" s="181" t="str">
        <f t="shared" ref="BJ39" si="141">IF(BH6="","",BH6)</f>
        <v/>
      </c>
      <c r="BK39" s="181" t="str">
        <f t="shared" ref="BK39" si="142">IF(BI6="","",BI6)</f>
        <v/>
      </c>
      <c r="BL39" s="181" t="str">
        <f t="shared" ref="BL39" si="143">IF(BJ6="","",BJ6)</f>
        <v/>
      </c>
      <c r="BM39" s="181" t="str">
        <f t="shared" ref="BM39" si="144">IF(BK6="","",BK6)</f>
        <v/>
      </c>
      <c r="BN39" s="181" t="str">
        <f t="shared" ref="BN39" si="145">IF(BL6="","",BL6)</f>
        <v/>
      </c>
      <c r="BO39" s="181" t="str">
        <f t="shared" ref="BO39" si="146">IF(BM6="","",BM6)</f>
        <v/>
      </c>
      <c r="BP39" s="181" t="str">
        <f t="shared" ref="BP39" si="147">IF(BN6="","",BN6)</f>
        <v/>
      </c>
      <c r="BQ39" s="181" t="str">
        <f t="shared" ref="BQ39" si="148">IF(BO6="","",BO6)</f>
        <v/>
      </c>
      <c r="BR39" s="181" t="str">
        <f t="shared" ref="BR39" si="149">IF(BP6="","",BP6)</f>
        <v/>
      </c>
      <c r="BS39" s="181" t="str">
        <f t="shared" ref="BS39" si="150">IF(BQ6="","",BQ6)</f>
        <v/>
      </c>
      <c r="BT39" s="181" t="str">
        <f t="shared" ref="BT39" si="151">IF(BR6="","",BR6)</f>
        <v/>
      </c>
      <c r="BU39" s="181" t="str">
        <f t="shared" ref="BU39" si="152">IF(BS6="","",BS6)</f>
        <v/>
      </c>
      <c r="BV39" s="181" t="str">
        <f t="shared" ref="BV39" si="153">IF(BT6="","",BT6)</f>
        <v/>
      </c>
      <c r="BW39" s="181" t="str">
        <f t="shared" ref="BW39" si="154">IF(BU6="","",BU6)</f>
        <v/>
      </c>
      <c r="BX39" s="181" t="str">
        <f t="shared" ref="BX39" si="155">IF(BV6="","",BV6)</f>
        <v/>
      </c>
      <c r="BY39" s="181" t="str">
        <f t="shared" ref="BY39" si="156">IF(BW6="","",BW6)</f>
        <v/>
      </c>
      <c r="BZ39" s="181" t="str">
        <f t="shared" ref="BZ39" si="157">IF(BX6="","",BX6)</f>
        <v/>
      </c>
      <c r="CA39" s="181" t="str">
        <f t="shared" ref="CA39" si="158">IF(BY6="","",BY6)</f>
        <v/>
      </c>
      <c r="CB39" s="181" t="str">
        <f t="shared" ref="CB39" si="159">IF(BZ6="","",BZ6)</f>
        <v/>
      </c>
      <c r="CC39" s="181" t="str">
        <f t="shared" ref="CC39" si="160">IF(CA6="","",CA6)</f>
        <v/>
      </c>
      <c r="CD39" s="181" t="str">
        <f t="shared" ref="CD39" si="161">IF(CB6="","",CB6)</f>
        <v/>
      </c>
      <c r="CE39" s="181" t="str">
        <f t="shared" ref="CE39" si="162">IF(CC6="","",CC6)</f>
        <v/>
      </c>
      <c r="CF39" s="181" t="str">
        <f t="shared" ref="CF39" si="163">IF(CD6="","",CD6)</f>
        <v/>
      </c>
      <c r="CG39" s="181" t="str">
        <f t="shared" ref="CG39" si="164">IF(CE6="","",CE6)</f>
        <v/>
      </c>
      <c r="CH39" s="181" t="str">
        <f t="shared" ref="CH39" si="165">IF(CF6="","",CF6)</f>
        <v/>
      </c>
      <c r="CI39" s="181" t="str">
        <f t="shared" ref="CI39" si="166">IF(CG6="","",CG6)</f>
        <v/>
      </c>
      <c r="CJ39" s="181" t="str">
        <f t="shared" ref="CJ39" si="167">IF(CH6="","",CH6)</f>
        <v/>
      </c>
      <c r="CK39" s="181" t="str">
        <f t="shared" ref="CK39" si="168">IF(CI6="","",CI6)</f>
        <v/>
      </c>
      <c r="CL39" s="181" t="str">
        <f t="shared" ref="CL39" si="169">IF(CJ6="","",CJ6)</f>
        <v/>
      </c>
      <c r="CM39" s="181" t="str">
        <f t="shared" ref="CM39" si="170">IF(CK6="","",CK6)</f>
        <v/>
      </c>
      <c r="CN39" s="181" t="str">
        <f t="shared" ref="CN39" si="171">IF(CL6="","",CL6)</f>
        <v/>
      </c>
      <c r="CO39" s="181" t="str">
        <f t="shared" ref="CO39" si="172">IF(CM6="","",CM6)</f>
        <v/>
      </c>
      <c r="CP39" s="181" t="str">
        <f t="shared" ref="CP39" si="173">IF(CN6="","",CN6)</f>
        <v/>
      </c>
      <c r="CQ39" s="181" t="str">
        <f t="shared" ref="CQ39" si="174">IF(CO6="","",CO6)</f>
        <v/>
      </c>
      <c r="CR39" s="181" t="str">
        <f t="shared" ref="CR39" si="175">IF(CP6="","",CP6)</f>
        <v/>
      </c>
      <c r="CS39" s="181" t="str">
        <f t="shared" ref="CS39" si="176">IF(CQ6="","",CQ6)</f>
        <v/>
      </c>
      <c r="CT39" s="181" t="str">
        <f t="shared" ref="CT39" si="177">IF(CR6="","",CR6)</f>
        <v/>
      </c>
      <c r="CU39" s="181" t="str">
        <f t="shared" ref="CU39" si="178">IF(CS6="","",CS6)</f>
        <v/>
      </c>
      <c r="CV39" s="181" t="str">
        <f t="shared" ref="CV39" si="179">IF(CT6="","",CT6)</f>
        <v/>
      </c>
      <c r="CW39" s="181" t="str">
        <f t="shared" ref="CW39" si="180">IF(CU6="","",CU6)</f>
        <v/>
      </c>
      <c r="CX39" s="181" t="str">
        <f t="shared" ref="CX39" si="181">IF(CV6="","",CV6)</f>
        <v/>
      </c>
      <c r="CY39" s="181" t="str">
        <f t="shared" ref="CY39" si="182">IF(CW6="","",CW6)</f>
        <v/>
      </c>
      <c r="CZ39" s="181" t="str">
        <f t="shared" ref="CZ39" si="183">IF(CX6="","",CX6)</f>
        <v/>
      </c>
      <c r="DA39" s="181" t="str">
        <f t="shared" ref="DA39" si="184">IF(CY6="","",CY6)</f>
        <v/>
      </c>
      <c r="DB39" s="181"/>
    </row>
    <row r="40" spans="1:106" ht="16.899999999999999" customHeight="1">
      <c r="A40" s="591">
        <v>5</v>
      </c>
      <c r="B40" s="194" t="s">
        <v>293</v>
      </c>
      <c r="C40" s="565"/>
      <c r="D40" s="155" t="str">
        <f>_xlfn.IFNA(INDEX(Table_Def[[Asset category]:[Unit]],MATCH(B40,Table_Def[Asset category],0),2),"")</f>
        <v>Unit</v>
      </c>
      <c r="E40" s="179">
        <f>SUM(F40:DA40)</f>
        <v>0</v>
      </c>
      <c r="F40" s="562"/>
      <c r="G40" s="562"/>
      <c r="H40" s="562"/>
      <c r="I40" s="562"/>
      <c r="J40" s="562"/>
      <c r="K40" s="562"/>
      <c r="L40" s="562"/>
      <c r="M40" s="562"/>
      <c r="N40" s="562"/>
      <c r="O40" s="562"/>
      <c r="P40" s="562"/>
      <c r="Q40" s="562"/>
      <c r="R40" s="562"/>
      <c r="S40" s="562"/>
      <c r="T40" s="562"/>
      <c r="U40" s="562"/>
      <c r="V40" s="562"/>
      <c r="W40" s="562"/>
      <c r="X40" s="562"/>
      <c r="Y40" s="562"/>
      <c r="Z40" s="562"/>
      <c r="AA40" s="562"/>
      <c r="AB40" s="562"/>
      <c r="AC40" s="562"/>
      <c r="AD40" s="562"/>
      <c r="AE40" s="562"/>
      <c r="AF40" s="562"/>
      <c r="AG40" s="562"/>
      <c r="AH40" s="562"/>
      <c r="AI40" s="562"/>
      <c r="AJ40" s="562"/>
      <c r="AK40" s="562"/>
      <c r="AL40" s="562"/>
      <c r="AM40" s="562"/>
      <c r="AN40" s="562"/>
      <c r="AO40" s="562"/>
      <c r="AP40" s="562"/>
      <c r="AQ40" s="562"/>
      <c r="AR40" s="562"/>
      <c r="AS40" s="562"/>
      <c r="AT40" s="562"/>
      <c r="AU40" s="562"/>
      <c r="AV40" s="562"/>
      <c r="AW40" s="562"/>
      <c r="AX40" s="562"/>
      <c r="AY40" s="562"/>
      <c r="AZ40" s="562"/>
      <c r="BA40" s="562"/>
      <c r="BB40" s="562"/>
      <c r="BC40" s="562"/>
      <c r="BD40" s="562"/>
      <c r="BE40" s="562"/>
      <c r="BF40" s="562"/>
      <c r="BG40" s="562"/>
      <c r="BH40" s="562"/>
      <c r="BI40" s="562"/>
      <c r="BJ40" s="562"/>
      <c r="BK40" s="562"/>
      <c r="BL40" s="562"/>
      <c r="BM40" s="562"/>
      <c r="BN40" s="562"/>
      <c r="BO40" s="562"/>
      <c r="BP40" s="562"/>
      <c r="BQ40" s="562"/>
      <c r="BR40" s="562"/>
      <c r="BS40" s="562"/>
      <c r="BT40" s="562"/>
      <c r="BU40" s="562"/>
      <c r="BV40" s="562"/>
      <c r="BW40" s="562"/>
      <c r="BX40" s="562"/>
      <c r="BY40" s="562"/>
      <c r="BZ40" s="562"/>
      <c r="CA40" s="562"/>
      <c r="CB40" s="562"/>
      <c r="CC40" s="562"/>
      <c r="CD40" s="562"/>
      <c r="CE40" s="562"/>
      <c r="CF40" s="562"/>
      <c r="CG40" s="562"/>
      <c r="CH40" s="562"/>
      <c r="CI40" s="562"/>
      <c r="CJ40" s="562"/>
      <c r="CK40" s="562"/>
      <c r="CL40" s="562"/>
      <c r="CM40" s="562"/>
      <c r="CN40" s="562"/>
      <c r="CO40" s="562"/>
      <c r="CP40" s="562"/>
      <c r="CQ40" s="562"/>
      <c r="CR40" s="562"/>
      <c r="CS40" s="562"/>
      <c r="CT40" s="562"/>
      <c r="CU40" s="562"/>
      <c r="CV40" s="562"/>
      <c r="CW40" s="562"/>
      <c r="CX40" s="562"/>
      <c r="CY40" s="562"/>
      <c r="CZ40" s="562"/>
      <c r="DA40" s="562"/>
      <c r="DB40" s="562"/>
    </row>
    <row r="41" spans="1:106" ht="16.899999999999999" customHeight="1">
      <c r="A41" s="591"/>
      <c r="B41" s="194" t="s">
        <v>365</v>
      </c>
      <c r="C41" s="565"/>
      <c r="D41" s="155" t="str">
        <f>_xlfn.IFNA(INDEX(Table_Def[[Asset category]:[Unit]],MATCH(B41,Table_Def[Asset category],0),2),"")</f>
        <v>m</v>
      </c>
      <c r="E41" s="179">
        <f t="shared" ref="E41:E55" si="185">SUM(F41:DA41)</f>
        <v>0</v>
      </c>
      <c r="F41" s="562"/>
      <c r="G41" s="562"/>
      <c r="H41" s="562"/>
      <c r="I41" s="562"/>
      <c r="J41" s="562"/>
      <c r="K41" s="562"/>
      <c r="L41" s="562"/>
      <c r="M41" s="562"/>
      <c r="N41" s="562"/>
      <c r="O41" s="562"/>
      <c r="P41" s="562"/>
      <c r="Q41" s="562"/>
      <c r="R41" s="562"/>
      <c r="S41" s="562"/>
      <c r="T41" s="562"/>
      <c r="U41" s="562"/>
      <c r="V41" s="562"/>
      <c r="W41" s="562"/>
      <c r="X41" s="562"/>
      <c r="Y41" s="562"/>
      <c r="Z41" s="562"/>
      <c r="AA41" s="562"/>
      <c r="AB41" s="562"/>
      <c r="AC41" s="562"/>
      <c r="AD41" s="562"/>
      <c r="AE41" s="562"/>
      <c r="AF41" s="562"/>
      <c r="AG41" s="562"/>
      <c r="AH41" s="562"/>
      <c r="AI41" s="562"/>
      <c r="AJ41" s="562"/>
      <c r="AK41" s="562"/>
      <c r="AL41" s="562"/>
      <c r="AM41" s="562"/>
      <c r="AN41" s="562"/>
      <c r="AO41" s="562"/>
      <c r="AP41" s="562"/>
      <c r="AQ41" s="562"/>
      <c r="AR41" s="562"/>
      <c r="AS41" s="562"/>
      <c r="AT41" s="562"/>
      <c r="AU41" s="562"/>
      <c r="AV41" s="562"/>
      <c r="AW41" s="562"/>
      <c r="AX41" s="562"/>
      <c r="AY41" s="562"/>
      <c r="AZ41" s="562"/>
      <c r="BA41" s="562"/>
      <c r="BB41" s="562"/>
      <c r="BC41" s="562"/>
      <c r="BD41" s="562"/>
      <c r="BE41" s="562"/>
      <c r="BF41" s="562"/>
      <c r="BG41" s="562"/>
      <c r="BH41" s="562"/>
      <c r="BI41" s="562"/>
      <c r="BJ41" s="562"/>
      <c r="BK41" s="562"/>
      <c r="BL41" s="562"/>
      <c r="BM41" s="562"/>
      <c r="BN41" s="562"/>
      <c r="BO41" s="562"/>
      <c r="BP41" s="562"/>
      <c r="BQ41" s="562"/>
      <c r="BR41" s="562"/>
      <c r="BS41" s="562"/>
      <c r="BT41" s="562"/>
      <c r="BU41" s="562"/>
      <c r="BV41" s="562"/>
      <c r="BW41" s="562"/>
      <c r="BX41" s="562"/>
      <c r="BY41" s="562"/>
      <c r="BZ41" s="562"/>
      <c r="CA41" s="562"/>
      <c r="CB41" s="562"/>
      <c r="CC41" s="562"/>
      <c r="CD41" s="562"/>
      <c r="CE41" s="562"/>
      <c r="CF41" s="562"/>
      <c r="CG41" s="562"/>
      <c r="CH41" s="562"/>
      <c r="CI41" s="562"/>
      <c r="CJ41" s="562"/>
      <c r="CK41" s="562"/>
      <c r="CL41" s="562"/>
      <c r="CM41" s="562"/>
      <c r="CN41" s="562"/>
      <c r="CO41" s="562"/>
      <c r="CP41" s="562"/>
      <c r="CQ41" s="562"/>
      <c r="CR41" s="562"/>
      <c r="CS41" s="562"/>
      <c r="CT41" s="562"/>
      <c r="CU41" s="562"/>
      <c r="CV41" s="562"/>
      <c r="CW41" s="562"/>
      <c r="CX41" s="562"/>
      <c r="CY41" s="562"/>
      <c r="CZ41" s="562"/>
      <c r="DA41" s="562"/>
      <c r="DB41" s="562"/>
    </row>
    <row r="42" spans="1:106" ht="16.899999999999999" customHeight="1">
      <c r="A42" s="591"/>
      <c r="B42" s="194" t="s">
        <v>365</v>
      </c>
      <c r="C42" s="565"/>
      <c r="D42" s="155" t="str">
        <f>_xlfn.IFNA(INDEX(Table_Def[[Asset category]:[Unit]],MATCH(B42,Table_Def[Asset category],0),2),"")</f>
        <v>m</v>
      </c>
      <c r="E42" s="179">
        <f t="shared" si="185"/>
        <v>0</v>
      </c>
      <c r="F42" s="562"/>
      <c r="G42" s="562"/>
      <c r="H42" s="562"/>
      <c r="I42" s="562"/>
      <c r="J42" s="562"/>
      <c r="K42" s="562"/>
      <c r="L42" s="562"/>
      <c r="M42" s="562"/>
      <c r="N42" s="562"/>
      <c r="O42" s="562"/>
      <c r="P42" s="562"/>
      <c r="Q42" s="562"/>
      <c r="R42" s="562"/>
      <c r="S42" s="562"/>
      <c r="T42" s="562"/>
      <c r="U42" s="562"/>
      <c r="V42" s="562"/>
      <c r="W42" s="562"/>
      <c r="X42" s="562"/>
      <c r="Y42" s="562"/>
      <c r="Z42" s="562"/>
      <c r="AA42" s="562"/>
      <c r="AB42" s="562"/>
      <c r="AC42" s="562"/>
      <c r="AD42" s="562"/>
      <c r="AE42" s="562"/>
      <c r="AF42" s="562"/>
      <c r="AG42" s="562"/>
      <c r="AH42" s="562"/>
      <c r="AI42" s="562"/>
      <c r="AJ42" s="562"/>
      <c r="AK42" s="562"/>
      <c r="AL42" s="562"/>
      <c r="AM42" s="562"/>
      <c r="AN42" s="562"/>
      <c r="AO42" s="562"/>
      <c r="AP42" s="562"/>
      <c r="AQ42" s="562"/>
      <c r="AR42" s="562"/>
      <c r="AS42" s="562"/>
      <c r="AT42" s="562"/>
      <c r="AU42" s="562"/>
      <c r="AV42" s="562"/>
      <c r="AW42" s="562"/>
      <c r="AX42" s="562"/>
      <c r="AY42" s="562"/>
      <c r="AZ42" s="562"/>
      <c r="BA42" s="562"/>
      <c r="BB42" s="562"/>
      <c r="BC42" s="562"/>
      <c r="BD42" s="562"/>
      <c r="BE42" s="562"/>
      <c r="BF42" s="562"/>
      <c r="BG42" s="562"/>
      <c r="BH42" s="562"/>
      <c r="BI42" s="562"/>
      <c r="BJ42" s="562"/>
      <c r="BK42" s="562"/>
      <c r="BL42" s="562"/>
      <c r="BM42" s="562"/>
      <c r="BN42" s="562"/>
      <c r="BO42" s="562"/>
      <c r="BP42" s="562"/>
      <c r="BQ42" s="562"/>
      <c r="BR42" s="562"/>
      <c r="BS42" s="562"/>
      <c r="BT42" s="562"/>
      <c r="BU42" s="562"/>
      <c r="BV42" s="562"/>
      <c r="BW42" s="562"/>
      <c r="BX42" s="562"/>
      <c r="BY42" s="562"/>
      <c r="BZ42" s="562"/>
      <c r="CA42" s="562"/>
      <c r="CB42" s="562"/>
      <c r="CC42" s="562"/>
      <c r="CD42" s="562"/>
      <c r="CE42" s="562"/>
      <c r="CF42" s="562"/>
      <c r="CG42" s="562"/>
      <c r="CH42" s="562"/>
      <c r="CI42" s="562"/>
      <c r="CJ42" s="562"/>
      <c r="CK42" s="562"/>
      <c r="CL42" s="562"/>
      <c r="CM42" s="562"/>
      <c r="CN42" s="562"/>
      <c r="CO42" s="562"/>
      <c r="CP42" s="562"/>
      <c r="CQ42" s="562"/>
      <c r="CR42" s="562"/>
      <c r="CS42" s="562"/>
      <c r="CT42" s="562"/>
      <c r="CU42" s="562"/>
      <c r="CV42" s="562"/>
      <c r="CW42" s="562"/>
      <c r="CX42" s="562"/>
      <c r="CY42" s="562"/>
      <c r="CZ42" s="562"/>
      <c r="DA42" s="562"/>
      <c r="DB42" s="562"/>
    </row>
    <row r="43" spans="1:106" ht="16.899999999999999" customHeight="1">
      <c r="A43" s="591"/>
      <c r="B43" s="194" t="s">
        <v>158</v>
      </c>
      <c r="C43" s="565"/>
      <c r="D43" s="155" t="str">
        <f>_xlfn.IFNA(INDEX(Table_Def[[Asset category]:[Unit]],MATCH(B43,Table_Def[Asset category],0),2),"")</f>
        <v>Unit</v>
      </c>
      <c r="E43" s="179">
        <f t="shared" si="185"/>
        <v>0</v>
      </c>
      <c r="F43" s="562"/>
      <c r="G43" s="562"/>
      <c r="H43" s="562"/>
      <c r="I43" s="562"/>
      <c r="J43" s="562"/>
      <c r="K43" s="562"/>
      <c r="L43" s="562"/>
      <c r="M43" s="562"/>
      <c r="N43" s="562"/>
      <c r="O43" s="562"/>
      <c r="P43" s="562"/>
      <c r="Q43" s="562"/>
      <c r="R43" s="562"/>
      <c r="S43" s="562"/>
      <c r="T43" s="562"/>
      <c r="U43" s="562"/>
      <c r="V43" s="562"/>
      <c r="W43" s="562"/>
      <c r="X43" s="562"/>
      <c r="Y43" s="562"/>
      <c r="Z43" s="562"/>
      <c r="AA43" s="562"/>
      <c r="AB43" s="562"/>
      <c r="AC43" s="562"/>
      <c r="AD43" s="562"/>
      <c r="AE43" s="562"/>
      <c r="AF43" s="562"/>
      <c r="AG43" s="562"/>
      <c r="AH43" s="562"/>
      <c r="AI43" s="562"/>
      <c r="AJ43" s="562"/>
      <c r="AK43" s="562"/>
      <c r="AL43" s="562"/>
      <c r="AM43" s="562"/>
      <c r="AN43" s="562"/>
      <c r="AO43" s="562"/>
      <c r="AP43" s="562"/>
      <c r="AQ43" s="562"/>
      <c r="AR43" s="562"/>
      <c r="AS43" s="562"/>
      <c r="AT43" s="562"/>
      <c r="AU43" s="562"/>
      <c r="AV43" s="562"/>
      <c r="AW43" s="562"/>
      <c r="AX43" s="562"/>
      <c r="AY43" s="562"/>
      <c r="AZ43" s="562"/>
      <c r="BA43" s="562"/>
      <c r="BB43" s="562"/>
      <c r="BC43" s="562"/>
      <c r="BD43" s="562"/>
      <c r="BE43" s="562"/>
      <c r="BF43" s="562"/>
      <c r="BG43" s="562"/>
      <c r="BH43" s="562"/>
      <c r="BI43" s="562"/>
      <c r="BJ43" s="562"/>
      <c r="BK43" s="562"/>
      <c r="BL43" s="562"/>
      <c r="BM43" s="562"/>
      <c r="BN43" s="562"/>
      <c r="BO43" s="562"/>
      <c r="BP43" s="562"/>
      <c r="BQ43" s="562"/>
      <c r="BR43" s="562"/>
      <c r="BS43" s="562"/>
      <c r="BT43" s="562"/>
      <c r="BU43" s="562"/>
      <c r="BV43" s="562"/>
      <c r="BW43" s="562"/>
      <c r="BX43" s="562"/>
      <c r="BY43" s="562"/>
      <c r="BZ43" s="562"/>
      <c r="CA43" s="562"/>
      <c r="CB43" s="562"/>
      <c r="CC43" s="562"/>
      <c r="CD43" s="562"/>
      <c r="CE43" s="562"/>
      <c r="CF43" s="562"/>
      <c r="CG43" s="562"/>
      <c r="CH43" s="562"/>
      <c r="CI43" s="562"/>
      <c r="CJ43" s="562"/>
      <c r="CK43" s="562"/>
      <c r="CL43" s="562"/>
      <c r="CM43" s="562"/>
      <c r="CN43" s="562"/>
      <c r="CO43" s="562"/>
      <c r="CP43" s="562"/>
      <c r="CQ43" s="562"/>
      <c r="CR43" s="562"/>
      <c r="CS43" s="562"/>
      <c r="CT43" s="562"/>
      <c r="CU43" s="562"/>
      <c r="CV43" s="562"/>
      <c r="CW43" s="562"/>
      <c r="CX43" s="562"/>
      <c r="CY43" s="562"/>
      <c r="CZ43" s="562"/>
      <c r="DA43" s="562"/>
      <c r="DB43" s="562"/>
    </row>
    <row r="44" spans="1:106" ht="16.899999999999999" customHeight="1">
      <c r="A44" s="591"/>
      <c r="B44" s="194" t="s">
        <v>283</v>
      </c>
      <c r="C44" s="565"/>
      <c r="D44" s="155" t="str">
        <f>_xlfn.IFNA(INDEX(Table_Def[[Asset category]:[Unit]],MATCH(B44,Table_Def[Asset category],0),2),"")</f>
        <v>m</v>
      </c>
      <c r="E44" s="179">
        <f t="shared" si="185"/>
        <v>0</v>
      </c>
      <c r="F44" s="562"/>
      <c r="G44" s="562"/>
      <c r="H44" s="562"/>
      <c r="I44" s="562"/>
      <c r="J44" s="562"/>
      <c r="K44" s="562"/>
      <c r="L44" s="562"/>
      <c r="M44" s="562"/>
      <c r="N44" s="562"/>
      <c r="O44" s="562"/>
      <c r="P44" s="562"/>
      <c r="Q44" s="562"/>
      <c r="R44" s="562"/>
      <c r="S44" s="562"/>
      <c r="T44" s="562"/>
      <c r="U44" s="562"/>
      <c r="V44" s="562"/>
      <c r="W44" s="562"/>
      <c r="X44" s="562"/>
      <c r="Y44" s="562"/>
      <c r="Z44" s="562"/>
      <c r="AA44" s="562"/>
      <c r="AB44" s="562"/>
      <c r="AC44" s="562"/>
      <c r="AD44" s="562"/>
      <c r="AE44" s="562"/>
      <c r="AF44" s="562"/>
      <c r="AG44" s="562"/>
      <c r="AH44" s="562"/>
      <c r="AI44" s="562"/>
      <c r="AJ44" s="562"/>
      <c r="AK44" s="562"/>
      <c r="AL44" s="562"/>
      <c r="AM44" s="562"/>
      <c r="AN44" s="562"/>
      <c r="AO44" s="562"/>
      <c r="AP44" s="562"/>
      <c r="AQ44" s="562"/>
      <c r="AR44" s="562"/>
      <c r="AS44" s="562"/>
      <c r="AT44" s="562"/>
      <c r="AU44" s="562"/>
      <c r="AV44" s="562"/>
      <c r="AW44" s="562"/>
      <c r="AX44" s="562"/>
      <c r="AY44" s="562"/>
      <c r="AZ44" s="562"/>
      <c r="BA44" s="562"/>
      <c r="BB44" s="562"/>
      <c r="BC44" s="562"/>
      <c r="BD44" s="562"/>
      <c r="BE44" s="562"/>
      <c r="BF44" s="562"/>
      <c r="BG44" s="562"/>
      <c r="BH44" s="562"/>
      <c r="BI44" s="562"/>
      <c r="BJ44" s="562"/>
      <c r="BK44" s="562"/>
      <c r="BL44" s="562"/>
      <c r="BM44" s="562"/>
      <c r="BN44" s="562"/>
      <c r="BO44" s="562"/>
      <c r="BP44" s="562"/>
      <c r="BQ44" s="562"/>
      <c r="BR44" s="562"/>
      <c r="BS44" s="562"/>
      <c r="BT44" s="562"/>
      <c r="BU44" s="562"/>
      <c r="BV44" s="562"/>
      <c r="BW44" s="562"/>
      <c r="BX44" s="562"/>
      <c r="BY44" s="562"/>
      <c r="BZ44" s="562"/>
      <c r="CA44" s="562"/>
      <c r="CB44" s="562"/>
      <c r="CC44" s="562"/>
      <c r="CD44" s="562"/>
      <c r="CE44" s="562"/>
      <c r="CF44" s="562"/>
      <c r="CG44" s="562"/>
      <c r="CH44" s="562"/>
      <c r="CI44" s="562"/>
      <c r="CJ44" s="562"/>
      <c r="CK44" s="562"/>
      <c r="CL44" s="562"/>
      <c r="CM44" s="562"/>
      <c r="CN44" s="562"/>
      <c r="CO44" s="562"/>
      <c r="CP44" s="562"/>
      <c r="CQ44" s="562"/>
      <c r="CR44" s="562"/>
      <c r="CS44" s="562"/>
      <c r="CT44" s="562"/>
      <c r="CU44" s="562"/>
      <c r="CV44" s="562"/>
      <c r="CW44" s="562"/>
      <c r="CX44" s="562"/>
      <c r="CY44" s="562"/>
      <c r="CZ44" s="562"/>
      <c r="DA44" s="562"/>
      <c r="DB44" s="562"/>
    </row>
    <row r="45" spans="1:106" ht="16.899999999999999" customHeight="1">
      <c r="A45" s="591"/>
      <c r="B45" s="194" t="s">
        <v>283</v>
      </c>
      <c r="C45" s="565"/>
      <c r="D45" s="155" t="str">
        <f>_xlfn.IFNA(INDEX(Table_Def[[Asset category]:[Unit]],MATCH(B45,Table_Def[Asset category],0),2),"")</f>
        <v>m</v>
      </c>
      <c r="E45" s="179">
        <f t="shared" si="185"/>
        <v>0</v>
      </c>
      <c r="F45" s="562"/>
      <c r="G45" s="562"/>
      <c r="H45" s="562"/>
      <c r="I45" s="562"/>
      <c r="J45" s="562"/>
      <c r="K45" s="562"/>
      <c r="L45" s="562"/>
      <c r="M45" s="562"/>
      <c r="N45" s="562"/>
      <c r="O45" s="562"/>
      <c r="P45" s="562"/>
      <c r="Q45" s="562"/>
      <c r="R45" s="562"/>
      <c r="S45" s="562"/>
      <c r="T45" s="562"/>
      <c r="U45" s="562"/>
      <c r="V45" s="562"/>
      <c r="W45" s="562"/>
      <c r="X45" s="562"/>
      <c r="Y45" s="562"/>
      <c r="Z45" s="562"/>
      <c r="AA45" s="562"/>
      <c r="AB45" s="562"/>
      <c r="AC45" s="562"/>
      <c r="AD45" s="562"/>
      <c r="AE45" s="562"/>
      <c r="AF45" s="562"/>
      <c r="AG45" s="562"/>
      <c r="AH45" s="562"/>
      <c r="AI45" s="562"/>
      <c r="AJ45" s="562"/>
      <c r="AK45" s="562"/>
      <c r="AL45" s="562"/>
      <c r="AM45" s="562"/>
      <c r="AN45" s="562"/>
      <c r="AO45" s="562"/>
      <c r="AP45" s="562"/>
      <c r="AQ45" s="562"/>
      <c r="AR45" s="562"/>
      <c r="AS45" s="562"/>
      <c r="AT45" s="562"/>
      <c r="AU45" s="562"/>
      <c r="AV45" s="562"/>
      <c r="AW45" s="562"/>
      <c r="AX45" s="562"/>
      <c r="AY45" s="562"/>
      <c r="AZ45" s="562"/>
      <c r="BA45" s="562"/>
      <c r="BB45" s="562"/>
      <c r="BC45" s="562"/>
      <c r="BD45" s="562"/>
      <c r="BE45" s="562"/>
      <c r="BF45" s="562"/>
      <c r="BG45" s="562"/>
      <c r="BH45" s="562"/>
      <c r="BI45" s="562"/>
      <c r="BJ45" s="562"/>
      <c r="BK45" s="562"/>
      <c r="BL45" s="562"/>
      <c r="BM45" s="562"/>
      <c r="BN45" s="562"/>
      <c r="BO45" s="562"/>
      <c r="BP45" s="562"/>
      <c r="BQ45" s="562"/>
      <c r="BR45" s="562"/>
      <c r="BS45" s="562"/>
      <c r="BT45" s="562"/>
      <c r="BU45" s="562"/>
      <c r="BV45" s="562"/>
      <c r="BW45" s="562"/>
      <c r="BX45" s="562"/>
      <c r="BY45" s="562"/>
      <c r="BZ45" s="562"/>
      <c r="CA45" s="562"/>
      <c r="CB45" s="562"/>
      <c r="CC45" s="562"/>
      <c r="CD45" s="562"/>
      <c r="CE45" s="562"/>
      <c r="CF45" s="562"/>
      <c r="CG45" s="562"/>
      <c r="CH45" s="562"/>
      <c r="CI45" s="562"/>
      <c r="CJ45" s="562"/>
      <c r="CK45" s="562"/>
      <c r="CL45" s="562"/>
      <c r="CM45" s="562"/>
      <c r="CN45" s="562"/>
      <c r="CO45" s="562"/>
      <c r="CP45" s="562"/>
      <c r="CQ45" s="562"/>
      <c r="CR45" s="562"/>
      <c r="CS45" s="562"/>
      <c r="CT45" s="562"/>
      <c r="CU45" s="562"/>
      <c r="CV45" s="562"/>
      <c r="CW45" s="562"/>
      <c r="CX45" s="562"/>
      <c r="CY45" s="562"/>
      <c r="CZ45" s="562"/>
      <c r="DA45" s="562"/>
      <c r="DB45" s="562"/>
    </row>
    <row r="46" spans="1:106" ht="16.899999999999999" customHeight="1">
      <c r="A46" s="591"/>
      <c r="B46" s="194" t="s">
        <v>293</v>
      </c>
      <c r="C46" s="565"/>
      <c r="D46" s="155" t="str">
        <f>_xlfn.IFNA(INDEX(Table_Def[[Asset category]:[Unit]],MATCH(B46,Table_Def[Asset category],0),2),"")</f>
        <v>Unit</v>
      </c>
      <c r="E46" s="179">
        <f t="shared" si="185"/>
        <v>0</v>
      </c>
      <c r="F46" s="562"/>
      <c r="G46" s="562"/>
      <c r="H46" s="562"/>
      <c r="I46" s="562"/>
      <c r="J46" s="562"/>
      <c r="K46" s="562"/>
      <c r="L46" s="562"/>
      <c r="M46" s="562"/>
      <c r="N46" s="562"/>
      <c r="O46" s="562"/>
      <c r="P46" s="562"/>
      <c r="Q46" s="562"/>
      <c r="R46" s="562"/>
      <c r="S46" s="562"/>
      <c r="T46" s="562"/>
      <c r="U46" s="562"/>
      <c r="V46" s="562"/>
      <c r="W46" s="562"/>
      <c r="X46" s="562"/>
      <c r="Y46" s="562"/>
      <c r="Z46" s="562"/>
      <c r="AA46" s="562"/>
      <c r="AB46" s="562"/>
      <c r="AC46" s="562"/>
      <c r="AD46" s="562"/>
      <c r="AE46" s="562"/>
      <c r="AF46" s="562"/>
      <c r="AG46" s="562"/>
      <c r="AH46" s="562"/>
      <c r="AI46" s="562"/>
      <c r="AJ46" s="562"/>
      <c r="AK46" s="562"/>
      <c r="AL46" s="562"/>
      <c r="AM46" s="562"/>
      <c r="AN46" s="562"/>
      <c r="AO46" s="562"/>
      <c r="AP46" s="562"/>
      <c r="AQ46" s="562"/>
      <c r="AR46" s="562"/>
      <c r="AS46" s="562"/>
      <c r="AT46" s="562"/>
      <c r="AU46" s="562"/>
      <c r="AV46" s="562"/>
      <c r="AW46" s="562"/>
      <c r="AX46" s="562"/>
      <c r="AY46" s="562"/>
      <c r="AZ46" s="562"/>
      <c r="BA46" s="562"/>
      <c r="BB46" s="562"/>
      <c r="BC46" s="562"/>
      <c r="BD46" s="562"/>
      <c r="BE46" s="562"/>
      <c r="BF46" s="562"/>
      <c r="BG46" s="562"/>
      <c r="BH46" s="562"/>
      <c r="BI46" s="562"/>
      <c r="BJ46" s="562"/>
      <c r="BK46" s="562"/>
      <c r="BL46" s="562"/>
      <c r="BM46" s="562"/>
      <c r="BN46" s="562"/>
      <c r="BO46" s="562"/>
      <c r="BP46" s="562"/>
      <c r="BQ46" s="562"/>
      <c r="BR46" s="562"/>
      <c r="BS46" s="562"/>
      <c r="BT46" s="562"/>
      <c r="BU46" s="562"/>
      <c r="BV46" s="562"/>
      <c r="BW46" s="562"/>
      <c r="BX46" s="562"/>
      <c r="BY46" s="562"/>
      <c r="BZ46" s="562"/>
      <c r="CA46" s="562"/>
      <c r="CB46" s="562"/>
      <c r="CC46" s="562"/>
      <c r="CD46" s="562"/>
      <c r="CE46" s="562"/>
      <c r="CF46" s="562"/>
      <c r="CG46" s="562"/>
      <c r="CH46" s="562"/>
      <c r="CI46" s="562"/>
      <c r="CJ46" s="562"/>
      <c r="CK46" s="562"/>
      <c r="CL46" s="562"/>
      <c r="CM46" s="562"/>
      <c r="CN46" s="562"/>
      <c r="CO46" s="562"/>
      <c r="CP46" s="562"/>
      <c r="CQ46" s="562"/>
      <c r="CR46" s="562"/>
      <c r="CS46" s="562"/>
      <c r="CT46" s="562"/>
      <c r="CU46" s="562"/>
      <c r="CV46" s="562"/>
      <c r="CW46" s="562"/>
      <c r="CX46" s="562"/>
      <c r="CY46" s="562"/>
      <c r="CZ46" s="562"/>
      <c r="DA46" s="562"/>
      <c r="DB46" s="562"/>
    </row>
    <row r="47" spans="1:106" ht="16.899999999999999" customHeight="1">
      <c r="A47" s="591"/>
      <c r="B47" s="194"/>
      <c r="C47" s="565"/>
      <c r="D47" s="155" t="str">
        <f>_xlfn.IFNA(INDEX(Table_Def[[Asset category]:[Unit]],MATCH(B47,Table_Def[Asset category],0),2),"")</f>
        <v/>
      </c>
      <c r="E47" s="179">
        <f t="shared" si="185"/>
        <v>0</v>
      </c>
      <c r="F47" s="562"/>
      <c r="G47" s="562"/>
      <c r="H47" s="562"/>
      <c r="I47" s="562"/>
      <c r="J47" s="562"/>
      <c r="K47" s="562"/>
      <c r="L47" s="562"/>
      <c r="M47" s="562"/>
      <c r="N47" s="562"/>
      <c r="O47" s="562"/>
      <c r="P47" s="562"/>
      <c r="Q47" s="562"/>
      <c r="R47" s="562"/>
      <c r="S47" s="562"/>
      <c r="T47" s="562"/>
      <c r="U47" s="562"/>
      <c r="V47" s="562"/>
      <c r="W47" s="562"/>
      <c r="X47" s="562"/>
      <c r="Y47" s="562"/>
      <c r="Z47" s="562"/>
      <c r="AA47" s="562"/>
      <c r="AB47" s="562"/>
      <c r="AC47" s="562"/>
      <c r="AD47" s="562"/>
      <c r="AE47" s="562"/>
      <c r="AF47" s="562"/>
      <c r="AG47" s="562"/>
      <c r="AH47" s="562"/>
      <c r="AI47" s="562"/>
      <c r="AJ47" s="562"/>
      <c r="AK47" s="562"/>
      <c r="AL47" s="562"/>
      <c r="AM47" s="562"/>
      <c r="AN47" s="562"/>
      <c r="AO47" s="562"/>
      <c r="AP47" s="562"/>
      <c r="AQ47" s="562"/>
      <c r="AR47" s="562"/>
      <c r="AS47" s="562"/>
      <c r="AT47" s="562"/>
      <c r="AU47" s="562"/>
      <c r="AV47" s="562"/>
      <c r="AW47" s="562"/>
      <c r="AX47" s="562"/>
      <c r="AY47" s="562"/>
      <c r="AZ47" s="562"/>
      <c r="BA47" s="562"/>
      <c r="BB47" s="562"/>
      <c r="BC47" s="562"/>
      <c r="BD47" s="562"/>
      <c r="BE47" s="562"/>
      <c r="BF47" s="562"/>
      <c r="BG47" s="562"/>
      <c r="BH47" s="562"/>
      <c r="BI47" s="562"/>
      <c r="BJ47" s="562"/>
      <c r="BK47" s="562"/>
      <c r="BL47" s="562"/>
      <c r="BM47" s="562"/>
      <c r="BN47" s="562"/>
      <c r="BO47" s="562"/>
      <c r="BP47" s="562"/>
      <c r="BQ47" s="562"/>
      <c r="BR47" s="562"/>
      <c r="BS47" s="562"/>
      <c r="BT47" s="562"/>
      <c r="BU47" s="562"/>
      <c r="BV47" s="562"/>
      <c r="BW47" s="562"/>
      <c r="BX47" s="562"/>
      <c r="BY47" s="562"/>
      <c r="BZ47" s="562"/>
      <c r="CA47" s="562"/>
      <c r="CB47" s="562"/>
      <c r="CC47" s="562"/>
      <c r="CD47" s="562"/>
      <c r="CE47" s="562"/>
      <c r="CF47" s="562"/>
      <c r="CG47" s="562"/>
      <c r="CH47" s="562"/>
      <c r="CI47" s="562"/>
      <c r="CJ47" s="562"/>
      <c r="CK47" s="562"/>
      <c r="CL47" s="562"/>
      <c r="CM47" s="562"/>
      <c r="CN47" s="562"/>
      <c r="CO47" s="562"/>
      <c r="CP47" s="562"/>
      <c r="CQ47" s="562"/>
      <c r="CR47" s="562"/>
      <c r="CS47" s="562"/>
      <c r="CT47" s="562"/>
      <c r="CU47" s="562"/>
      <c r="CV47" s="562"/>
      <c r="CW47" s="562"/>
      <c r="CX47" s="562"/>
      <c r="CY47" s="562"/>
      <c r="CZ47" s="562"/>
      <c r="DA47" s="562"/>
      <c r="DB47" s="562"/>
    </row>
    <row r="48" spans="1:106" ht="16.899999999999999" customHeight="1">
      <c r="A48" s="591"/>
      <c r="B48" s="194"/>
      <c r="C48" s="565"/>
      <c r="D48" s="155" t="str">
        <f>_xlfn.IFNA(INDEX(Table_Def[[Asset category]:[Unit]],MATCH(B48,Table_Def[Asset category],0),2),"")</f>
        <v/>
      </c>
      <c r="E48" s="179">
        <f t="shared" si="185"/>
        <v>0</v>
      </c>
      <c r="F48" s="562"/>
      <c r="G48" s="562"/>
      <c r="H48" s="562"/>
      <c r="I48" s="562"/>
      <c r="J48" s="562"/>
      <c r="K48" s="562"/>
      <c r="L48" s="562"/>
      <c r="M48" s="562"/>
      <c r="N48" s="562"/>
      <c r="O48" s="562"/>
      <c r="P48" s="562"/>
      <c r="Q48" s="562"/>
      <c r="R48" s="562"/>
      <c r="S48" s="562"/>
      <c r="T48" s="562"/>
      <c r="U48" s="562"/>
      <c r="V48" s="562"/>
      <c r="W48" s="562"/>
      <c r="X48" s="562"/>
      <c r="Y48" s="562"/>
      <c r="Z48" s="562"/>
      <c r="AA48" s="562"/>
      <c r="AB48" s="562"/>
      <c r="AC48" s="562"/>
      <c r="AD48" s="562"/>
      <c r="AE48" s="562"/>
      <c r="AF48" s="562"/>
      <c r="AG48" s="562"/>
      <c r="AH48" s="562"/>
      <c r="AI48" s="562"/>
      <c r="AJ48" s="562"/>
      <c r="AK48" s="562"/>
      <c r="AL48" s="562"/>
      <c r="AM48" s="562"/>
      <c r="AN48" s="562"/>
      <c r="AO48" s="562"/>
      <c r="AP48" s="562"/>
      <c r="AQ48" s="562"/>
      <c r="AR48" s="562"/>
      <c r="AS48" s="562"/>
      <c r="AT48" s="562"/>
      <c r="AU48" s="562"/>
      <c r="AV48" s="562"/>
      <c r="AW48" s="562"/>
      <c r="AX48" s="562"/>
      <c r="AY48" s="562"/>
      <c r="AZ48" s="562"/>
      <c r="BA48" s="562"/>
      <c r="BB48" s="562"/>
      <c r="BC48" s="562"/>
      <c r="BD48" s="562"/>
      <c r="BE48" s="562"/>
      <c r="BF48" s="562"/>
      <c r="BG48" s="562"/>
      <c r="BH48" s="562"/>
      <c r="BI48" s="562"/>
      <c r="BJ48" s="562"/>
      <c r="BK48" s="562"/>
      <c r="BL48" s="562"/>
      <c r="BM48" s="562"/>
      <c r="BN48" s="562"/>
      <c r="BO48" s="562"/>
      <c r="BP48" s="562"/>
      <c r="BQ48" s="562"/>
      <c r="BR48" s="562"/>
      <c r="BS48" s="562"/>
      <c r="BT48" s="562"/>
      <c r="BU48" s="562"/>
      <c r="BV48" s="562"/>
      <c r="BW48" s="562"/>
      <c r="BX48" s="562"/>
      <c r="BY48" s="562"/>
      <c r="BZ48" s="562"/>
      <c r="CA48" s="562"/>
      <c r="CB48" s="562"/>
      <c r="CC48" s="562"/>
      <c r="CD48" s="562"/>
      <c r="CE48" s="562"/>
      <c r="CF48" s="562"/>
      <c r="CG48" s="562"/>
      <c r="CH48" s="562"/>
      <c r="CI48" s="562"/>
      <c r="CJ48" s="562"/>
      <c r="CK48" s="562"/>
      <c r="CL48" s="562"/>
      <c r="CM48" s="562"/>
      <c r="CN48" s="562"/>
      <c r="CO48" s="562"/>
      <c r="CP48" s="562"/>
      <c r="CQ48" s="562"/>
      <c r="CR48" s="562"/>
      <c r="CS48" s="562"/>
      <c r="CT48" s="562"/>
      <c r="CU48" s="562"/>
      <c r="CV48" s="562"/>
      <c r="CW48" s="562"/>
      <c r="CX48" s="562"/>
      <c r="CY48" s="562"/>
      <c r="CZ48" s="562"/>
      <c r="DA48" s="562"/>
      <c r="DB48" s="562"/>
    </row>
    <row r="49" spans="1:106" ht="16.899999999999999" customHeight="1">
      <c r="A49" s="591"/>
      <c r="B49" s="194"/>
      <c r="C49" s="565"/>
      <c r="D49" s="155" t="str">
        <f>_xlfn.IFNA(INDEX(Table_Def[[Asset category]:[Unit]],MATCH(B49,Table_Def[Asset category],0),2),"")</f>
        <v/>
      </c>
      <c r="E49" s="179">
        <f t="shared" si="185"/>
        <v>0</v>
      </c>
      <c r="F49" s="562"/>
      <c r="G49" s="562"/>
      <c r="H49" s="562"/>
      <c r="I49" s="562"/>
      <c r="J49" s="562"/>
      <c r="K49" s="562"/>
      <c r="L49" s="562"/>
      <c r="M49" s="562"/>
      <c r="N49" s="562"/>
      <c r="O49" s="562"/>
      <c r="P49" s="562"/>
      <c r="Q49" s="562"/>
      <c r="R49" s="562"/>
      <c r="S49" s="562"/>
      <c r="T49" s="562"/>
      <c r="U49" s="562"/>
      <c r="V49" s="562"/>
      <c r="W49" s="562"/>
      <c r="X49" s="562"/>
      <c r="Y49" s="562"/>
      <c r="Z49" s="562"/>
      <c r="AA49" s="562"/>
      <c r="AB49" s="562"/>
      <c r="AC49" s="562"/>
      <c r="AD49" s="562"/>
      <c r="AE49" s="562"/>
      <c r="AF49" s="562"/>
      <c r="AG49" s="562"/>
      <c r="AH49" s="562"/>
      <c r="AI49" s="562"/>
      <c r="AJ49" s="562"/>
      <c r="AK49" s="562"/>
      <c r="AL49" s="562"/>
      <c r="AM49" s="562"/>
      <c r="AN49" s="562"/>
      <c r="AO49" s="562"/>
      <c r="AP49" s="562"/>
      <c r="AQ49" s="562"/>
      <c r="AR49" s="562"/>
      <c r="AS49" s="562"/>
      <c r="AT49" s="562"/>
      <c r="AU49" s="562"/>
      <c r="AV49" s="562"/>
      <c r="AW49" s="562"/>
      <c r="AX49" s="562"/>
      <c r="AY49" s="562"/>
      <c r="AZ49" s="562"/>
      <c r="BA49" s="562"/>
      <c r="BB49" s="562"/>
      <c r="BC49" s="562"/>
      <c r="BD49" s="562"/>
      <c r="BE49" s="562"/>
      <c r="BF49" s="562"/>
      <c r="BG49" s="562"/>
      <c r="BH49" s="562"/>
      <c r="BI49" s="562"/>
      <c r="BJ49" s="562"/>
      <c r="BK49" s="562"/>
      <c r="BL49" s="562"/>
      <c r="BM49" s="562"/>
      <c r="BN49" s="562"/>
      <c r="BO49" s="562"/>
      <c r="BP49" s="562"/>
      <c r="BQ49" s="562"/>
      <c r="BR49" s="562"/>
      <c r="BS49" s="562"/>
      <c r="BT49" s="562"/>
      <c r="BU49" s="562"/>
      <c r="BV49" s="562"/>
      <c r="BW49" s="562"/>
      <c r="BX49" s="562"/>
      <c r="BY49" s="562"/>
      <c r="BZ49" s="562"/>
      <c r="CA49" s="562"/>
      <c r="CB49" s="562"/>
      <c r="CC49" s="562"/>
      <c r="CD49" s="562"/>
      <c r="CE49" s="562"/>
      <c r="CF49" s="562"/>
      <c r="CG49" s="562"/>
      <c r="CH49" s="562"/>
      <c r="CI49" s="562"/>
      <c r="CJ49" s="562"/>
      <c r="CK49" s="562"/>
      <c r="CL49" s="562"/>
      <c r="CM49" s="562"/>
      <c r="CN49" s="562"/>
      <c r="CO49" s="562"/>
      <c r="CP49" s="562"/>
      <c r="CQ49" s="562"/>
      <c r="CR49" s="562"/>
      <c r="CS49" s="562"/>
      <c r="CT49" s="562"/>
      <c r="CU49" s="562"/>
      <c r="CV49" s="562"/>
      <c r="CW49" s="562"/>
      <c r="CX49" s="562"/>
      <c r="CY49" s="562"/>
      <c r="CZ49" s="562"/>
      <c r="DA49" s="562"/>
      <c r="DB49" s="562"/>
    </row>
    <row r="50" spans="1:106" ht="16.899999999999999" customHeight="1">
      <c r="A50" s="591"/>
      <c r="B50" s="194"/>
      <c r="C50" s="565"/>
      <c r="D50" s="155" t="str">
        <f>_xlfn.IFNA(INDEX(Table_Def[[Asset category]:[Unit]],MATCH(B50,Table_Def[Asset category],0),2),"")</f>
        <v/>
      </c>
      <c r="E50" s="179">
        <f t="shared" si="185"/>
        <v>0</v>
      </c>
      <c r="F50" s="562"/>
      <c r="G50" s="562"/>
      <c r="H50" s="562"/>
      <c r="I50" s="562"/>
      <c r="J50" s="562"/>
      <c r="K50" s="562"/>
      <c r="L50" s="562"/>
      <c r="M50" s="562"/>
      <c r="N50" s="562"/>
      <c r="O50" s="562"/>
      <c r="P50" s="562"/>
      <c r="Q50" s="562"/>
      <c r="R50" s="562"/>
      <c r="S50" s="562"/>
      <c r="T50" s="562"/>
      <c r="U50" s="562"/>
      <c r="V50" s="562"/>
      <c r="W50" s="562"/>
      <c r="X50" s="562"/>
      <c r="Y50" s="562"/>
      <c r="Z50" s="562"/>
      <c r="AA50" s="562"/>
      <c r="AB50" s="562"/>
      <c r="AC50" s="562"/>
      <c r="AD50" s="562"/>
      <c r="AE50" s="562"/>
      <c r="AF50" s="562"/>
      <c r="AG50" s="562"/>
      <c r="AH50" s="562"/>
      <c r="AI50" s="562"/>
      <c r="AJ50" s="562"/>
      <c r="AK50" s="562"/>
      <c r="AL50" s="562"/>
      <c r="AM50" s="562"/>
      <c r="AN50" s="562"/>
      <c r="AO50" s="562"/>
      <c r="AP50" s="562"/>
      <c r="AQ50" s="562"/>
      <c r="AR50" s="562"/>
      <c r="AS50" s="562"/>
      <c r="AT50" s="562"/>
      <c r="AU50" s="562"/>
      <c r="AV50" s="562"/>
      <c r="AW50" s="562"/>
      <c r="AX50" s="562"/>
      <c r="AY50" s="562"/>
      <c r="AZ50" s="562"/>
      <c r="BA50" s="562"/>
      <c r="BB50" s="562"/>
      <c r="BC50" s="562"/>
      <c r="BD50" s="562"/>
      <c r="BE50" s="562"/>
      <c r="BF50" s="562"/>
      <c r="BG50" s="562"/>
      <c r="BH50" s="562"/>
      <c r="BI50" s="562"/>
      <c r="BJ50" s="562"/>
      <c r="BK50" s="562"/>
      <c r="BL50" s="562"/>
      <c r="BM50" s="562"/>
      <c r="BN50" s="562"/>
      <c r="BO50" s="562"/>
      <c r="BP50" s="562"/>
      <c r="BQ50" s="562"/>
      <c r="BR50" s="562"/>
      <c r="BS50" s="562"/>
      <c r="BT50" s="562"/>
      <c r="BU50" s="562"/>
      <c r="BV50" s="562"/>
      <c r="BW50" s="562"/>
      <c r="BX50" s="562"/>
      <c r="BY50" s="562"/>
      <c r="BZ50" s="562"/>
      <c r="CA50" s="562"/>
      <c r="CB50" s="562"/>
      <c r="CC50" s="562"/>
      <c r="CD50" s="562"/>
      <c r="CE50" s="562"/>
      <c r="CF50" s="562"/>
      <c r="CG50" s="562"/>
      <c r="CH50" s="562"/>
      <c r="CI50" s="562"/>
      <c r="CJ50" s="562"/>
      <c r="CK50" s="562"/>
      <c r="CL50" s="562"/>
      <c r="CM50" s="562"/>
      <c r="CN50" s="562"/>
      <c r="CO50" s="562"/>
      <c r="CP50" s="562"/>
      <c r="CQ50" s="562"/>
      <c r="CR50" s="562"/>
      <c r="CS50" s="562"/>
      <c r="CT50" s="562"/>
      <c r="CU50" s="562"/>
      <c r="CV50" s="562"/>
      <c r="CW50" s="562"/>
      <c r="CX50" s="562"/>
      <c r="CY50" s="562"/>
      <c r="CZ50" s="562"/>
      <c r="DA50" s="562"/>
      <c r="DB50" s="562"/>
    </row>
    <row r="51" spans="1:106" ht="16.899999999999999" customHeight="1">
      <c r="A51" s="591"/>
      <c r="B51" s="194"/>
      <c r="C51" s="565"/>
      <c r="D51" s="155" t="str">
        <f>_xlfn.IFNA(INDEX(Table_Def[[Asset category]:[Unit]],MATCH(B51,Table_Def[Asset category],0),2),"")</f>
        <v/>
      </c>
      <c r="E51" s="179">
        <f t="shared" si="185"/>
        <v>0</v>
      </c>
      <c r="F51" s="562"/>
      <c r="G51" s="562"/>
      <c r="H51" s="562"/>
      <c r="I51" s="562"/>
      <c r="J51" s="562"/>
      <c r="K51" s="562"/>
      <c r="L51" s="562"/>
      <c r="M51" s="562"/>
      <c r="N51" s="562"/>
      <c r="O51" s="562"/>
      <c r="P51" s="562"/>
      <c r="Q51" s="562"/>
      <c r="R51" s="562"/>
      <c r="S51" s="562"/>
      <c r="T51" s="562"/>
      <c r="U51" s="562"/>
      <c r="V51" s="562"/>
      <c r="W51" s="562"/>
      <c r="X51" s="562"/>
      <c r="Y51" s="562"/>
      <c r="Z51" s="562"/>
      <c r="AA51" s="562"/>
      <c r="AB51" s="562"/>
      <c r="AC51" s="562"/>
      <c r="AD51" s="562"/>
      <c r="AE51" s="562"/>
      <c r="AF51" s="562"/>
      <c r="AG51" s="562"/>
      <c r="AH51" s="562"/>
      <c r="AI51" s="562"/>
      <c r="AJ51" s="562"/>
      <c r="AK51" s="562"/>
      <c r="AL51" s="562"/>
      <c r="AM51" s="562"/>
      <c r="AN51" s="562"/>
      <c r="AO51" s="562"/>
      <c r="AP51" s="562"/>
      <c r="AQ51" s="562"/>
      <c r="AR51" s="562"/>
      <c r="AS51" s="562"/>
      <c r="AT51" s="562"/>
      <c r="AU51" s="562"/>
      <c r="AV51" s="562"/>
      <c r="AW51" s="562"/>
      <c r="AX51" s="562"/>
      <c r="AY51" s="562"/>
      <c r="AZ51" s="562"/>
      <c r="BA51" s="562"/>
      <c r="BB51" s="562"/>
      <c r="BC51" s="562"/>
      <c r="BD51" s="562"/>
      <c r="BE51" s="562"/>
      <c r="BF51" s="562"/>
      <c r="BG51" s="562"/>
      <c r="BH51" s="562"/>
      <c r="BI51" s="562"/>
      <c r="BJ51" s="562"/>
      <c r="BK51" s="562"/>
      <c r="BL51" s="562"/>
      <c r="BM51" s="562"/>
      <c r="BN51" s="562"/>
      <c r="BO51" s="562"/>
      <c r="BP51" s="562"/>
      <c r="BQ51" s="562"/>
      <c r="BR51" s="562"/>
      <c r="BS51" s="562"/>
      <c r="BT51" s="562"/>
      <c r="BU51" s="562"/>
      <c r="BV51" s="562"/>
      <c r="BW51" s="562"/>
      <c r="BX51" s="562"/>
      <c r="BY51" s="562"/>
      <c r="BZ51" s="562"/>
      <c r="CA51" s="562"/>
      <c r="CB51" s="562"/>
      <c r="CC51" s="562"/>
      <c r="CD51" s="562"/>
      <c r="CE51" s="562"/>
      <c r="CF51" s="562"/>
      <c r="CG51" s="562"/>
      <c r="CH51" s="562"/>
      <c r="CI51" s="562"/>
      <c r="CJ51" s="562"/>
      <c r="CK51" s="562"/>
      <c r="CL51" s="562"/>
      <c r="CM51" s="562"/>
      <c r="CN51" s="562"/>
      <c r="CO51" s="562"/>
      <c r="CP51" s="562"/>
      <c r="CQ51" s="562"/>
      <c r="CR51" s="562"/>
      <c r="CS51" s="562"/>
      <c r="CT51" s="562"/>
      <c r="CU51" s="562"/>
      <c r="CV51" s="562"/>
      <c r="CW51" s="562"/>
      <c r="CX51" s="562"/>
      <c r="CY51" s="562"/>
      <c r="CZ51" s="562"/>
      <c r="DA51" s="562"/>
      <c r="DB51" s="562"/>
    </row>
    <row r="52" spans="1:106" ht="16.899999999999999" customHeight="1">
      <c r="A52" s="591"/>
      <c r="B52" s="194"/>
      <c r="C52" s="565"/>
      <c r="D52" s="155" t="str">
        <f>_xlfn.IFNA(INDEX(Table_Def[[Asset category]:[Unit]],MATCH(B52,Table_Def[Asset category],0),2),"")</f>
        <v/>
      </c>
      <c r="E52" s="179">
        <f t="shared" si="185"/>
        <v>0</v>
      </c>
      <c r="F52" s="562"/>
      <c r="G52" s="562"/>
      <c r="H52" s="562"/>
      <c r="I52" s="562"/>
      <c r="J52" s="562"/>
      <c r="K52" s="562"/>
      <c r="L52" s="562"/>
      <c r="M52" s="562"/>
      <c r="N52" s="562"/>
      <c r="O52" s="562"/>
      <c r="P52" s="562"/>
      <c r="Q52" s="562"/>
      <c r="R52" s="562"/>
      <c r="S52" s="562"/>
      <c r="T52" s="562"/>
      <c r="U52" s="562"/>
      <c r="V52" s="562"/>
      <c r="W52" s="562"/>
      <c r="X52" s="562"/>
      <c r="Y52" s="562"/>
      <c r="Z52" s="562"/>
      <c r="AA52" s="562"/>
      <c r="AB52" s="562"/>
      <c r="AC52" s="562"/>
      <c r="AD52" s="562"/>
      <c r="AE52" s="562"/>
      <c r="AF52" s="562"/>
      <c r="AG52" s="562"/>
      <c r="AH52" s="562"/>
      <c r="AI52" s="562"/>
      <c r="AJ52" s="562"/>
      <c r="AK52" s="562"/>
      <c r="AL52" s="562"/>
      <c r="AM52" s="562"/>
      <c r="AN52" s="562"/>
      <c r="AO52" s="562"/>
      <c r="AP52" s="562"/>
      <c r="AQ52" s="562"/>
      <c r="AR52" s="562"/>
      <c r="AS52" s="562"/>
      <c r="AT52" s="562"/>
      <c r="AU52" s="562"/>
      <c r="AV52" s="562"/>
      <c r="AW52" s="562"/>
      <c r="AX52" s="562"/>
      <c r="AY52" s="562"/>
      <c r="AZ52" s="562"/>
      <c r="BA52" s="562"/>
      <c r="BB52" s="562"/>
      <c r="BC52" s="562"/>
      <c r="BD52" s="562"/>
      <c r="BE52" s="562"/>
      <c r="BF52" s="562"/>
      <c r="BG52" s="562"/>
      <c r="BH52" s="562"/>
      <c r="BI52" s="562"/>
      <c r="BJ52" s="562"/>
      <c r="BK52" s="562"/>
      <c r="BL52" s="562"/>
      <c r="BM52" s="562"/>
      <c r="BN52" s="562"/>
      <c r="BO52" s="562"/>
      <c r="BP52" s="562"/>
      <c r="BQ52" s="562"/>
      <c r="BR52" s="562"/>
      <c r="BS52" s="562"/>
      <c r="BT52" s="562"/>
      <c r="BU52" s="562"/>
      <c r="BV52" s="562"/>
      <c r="BW52" s="562"/>
      <c r="BX52" s="562"/>
      <c r="BY52" s="562"/>
      <c r="BZ52" s="562"/>
      <c r="CA52" s="562"/>
      <c r="CB52" s="562"/>
      <c r="CC52" s="562"/>
      <c r="CD52" s="562"/>
      <c r="CE52" s="562"/>
      <c r="CF52" s="562"/>
      <c r="CG52" s="562"/>
      <c r="CH52" s="562"/>
      <c r="CI52" s="562"/>
      <c r="CJ52" s="562"/>
      <c r="CK52" s="562"/>
      <c r="CL52" s="562"/>
      <c r="CM52" s="562"/>
      <c r="CN52" s="562"/>
      <c r="CO52" s="562"/>
      <c r="CP52" s="562"/>
      <c r="CQ52" s="562"/>
      <c r="CR52" s="562"/>
      <c r="CS52" s="562"/>
      <c r="CT52" s="562"/>
      <c r="CU52" s="562"/>
      <c r="CV52" s="562"/>
      <c r="CW52" s="562"/>
      <c r="CX52" s="562"/>
      <c r="CY52" s="562"/>
      <c r="CZ52" s="562"/>
      <c r="DA52" s="562"/>
      <c r="DB52" s="562"/>
    </row>
    <row r="53" spans="1:106" ht="16.899999999999999" customHeight="1">
      <c r="A53" s="591"/>
      <c r="B53" s="194"/>
      <c r="C53" s="565"/>
      <c r="D53" s="155" t="str">
        <f>_xlfn.IFNA(INDEX(Table_Def[[Asset category]:[Unit]],MATCH(B53,Table_Def[Asset category],0),2),"")</f>
        <v/>
      </c>
      <c r="E53" s="179">
        <f t="shared" si="185"/>
        <v>0</v>
      </c>
      <c r="F53" s="562"/>
      <c r="G53" s="562"/>
      <c r="H53" s="562"/>
      <c r="I53" s="562"/>
      <c r="J53" s="562"/>
      <c r="K53" s="562"/>
      <c r="L53" s="562"/>
      <c r="M53" s="562"/>
      <c r="N53" s="562"/>
      <c r="O53" s="562"/>
      <c r="P53" s="562"/>
      <c r="Q53" s="562"/>
      <c r="R53" s="562"/>
      <c r="S53" s="562"/>
      <c r="T53" s="562"/>
      <c r="U53" s="562"/>
      <c r="V53" s="562"/>
      <c r="W53" s="562"/>
      <c r="X53" s="562"/>
      <c r="Y53" s="562"/>
      <c r="Z53" s="562"/>
      <c r="AA53" s="562"/>
      <c r="AB53" s="562"/>
      <c r="AC53" s="562"/>
      <c r="AD53" s="562"/>
      <c r="AE53" s="562"/>
      <c r="AF53" s="562"/>
      <c r="AG53" s="562"/>
      <c r="AH53" s="562"/>
      <c r="AI53" s="562"/>
      <c r="AJ53" s="562"/>
      <c r="AK53" s="562"/>
      <c r="AL53" s="562"/>
      <c r="AM53" s="562"/>
      <c r="AN53" s="562"/>
      <c r="AO53" s="562"/>
      <c r="AP53" s="562"/>
      <c r="AQ53" s="562"/>
      <c r="AR53" s="562"/>
      <c r="AS53" s="562"/>
      <c r="AT53" s="562"/>
      <c r="AU53" s="562"/>
      <c r="AV53" s="562"/>
      <c r="AW53" s="562"/>
      <c r="AX53" s="562"/>
      <c r="AY53" s="562"/>
      <c r="AZ53" s="562"/>
      <c r="BA53" s="562"/>
      <c r="BB53" s="562"/>
      <c r="BC53" s="562"/>
      <c r="BD53" s="562"/>
      <c r="BE53" s="562"/>
      <c r="BF53" s="562"/>
      <c r="BG53" s="562"/>
      <c r="BH53" s="562"/>
      <c r="BI53" s="562"/>
      <c r="BJ53" s="562"/>
      <c r="BK53" s="562"/>
      <c r="BL53" s="562"/>
      <c r="BM53" s="562"/>
      <c r="BN53" s="562"/>
      <c r="BO53" s="562"/>
      <c r="BP53" s="562"/>
      <c r="BQ53" s="562"/>
      <c r="BR53" s="562"/>
      <c r="BS53" s="562"/>
      <c r="BT53" s="562"/>
      <c r="BU53" s="562"/>
      <c r="BV53" s="562"/>
      <c r="BW53" s="562"/>
      <c r="BX53" s="562"/>
      <c r="BY53" s="562"/>
      <c r="BZ53" s="562"/>
      <c r="CA53" s="562"/>
      <c r="CB53" s="562"/>
      <c r="CC53" s="562"/>
      <c r="CD53" s="562"/>
      <c r="CE53" s="562"/>
      <c r="CF53" s="562"/>
      <c r="CG53" s="562"/>
      <c r="CH53" s="562"/>
      <c r="CI53" s="562"/>
      <c r="CJ53" s="562"/>
      <c r="CK53" s="562"/>
      <c r="CL53" s="562"/>
      <c r="CM53" s="562"/>
      <c r="CN53" s="562"/>
      <c r="CO53" s="562"/>
      <c r="CP53" s="562"/>
      <c r="CQ53" s="562"/>
      <c r="CR53" s="562"/>
      <c r="CS53" s="562"/>
      <c r="CT53" s="562"/>
      <c r="CU53" s="562"/>
      <c r="CV53" s="562"/>
      <c r="CW53" s="562"/>
      <c r="CX53" s="562"/>
      <c r="CY53" s="562"/>
      <c r="CZ53" s="562"/>
      <c r="DA53" s="562"/>
      <c r="DB53" s="562"/>
    </row>
    <row r="54" spans="1:106" ht="16.899999999999999" customHeight="1">
      <c r="A54" s="591"/>
      <c r="B54" s="194"/>
      <c r="C54" s="565"/>
      <c r="D54" s="155" t="str">
        <f>_xlfn.IFNA(INDEX(Table_Def[[Asset category]:[Unit]],MATCH(B54,Table_Def[Asset category],0),2),"")</f>
        <v/>
      </c>
      <c r="E54" s="179">
        <f t="shared" si="185"/>
        <v>0</v>
      </c>
      <c r="F54" s="562"/>
      <c r="G54" s="562"/>
      <c r="H54" s="562"/>
      <c r="I54" s="562"/>
      <c r="J54" s="562"/>
      <c r="K54" s="562"/>
      <c r="L54" s="562"/>
      <c r="M54" s="562"/>
      <c r="N54" s="562"/>
      <c r="O54" s="562"/>
      <c r="P54" s="562"/>
      <c r="Q54" s="562"/>
      <c r="R54" s="562"/>
      <c r="S54" s="562"/>
      <c r="T54" s="562"/>
      <c r="U54" s="562"/>
      <c r="V54" s="562"/>
      <c r="W54" s="562"/>
      <c r="X54" s="562"/>
      <c r="Y54" s="562"/>
      <c r="Z54" s="562"/>
      <c r="AA54" s="562"/>
      <c r="AB54" s="562"/>
      <c r="AC54" s="562"/>
      <c r="AD54" s="562"/>
      <c r="AE54" s="562"/>
      <c r="AF54" s="562"/>
      <c r="AG54" s="562"/>
      <c r="AH54" s="562"/>
      <c r="AI54" s="562"/>
      <c r="AJ54" s="562"/>
      <c r="AK54" s="562"/>
      <c r="AL54" s="562"/>
      <c r="AM54" s="562"/>
      <c r="AN54" s="562"/>
      <c r="AO54" s="562"/>
      <c r="AP54" s="562"/>
      <c r="AQ54" s="562"/>
      <c r="AR54" s="562"/>
      <c r="AS54" s="562"/>
      <c r="AT54" s="562"/>
      <c r="AU54" s="562"/>
      <c r="AV54" s="562"/>
      <c r="AW54" s="562"/>
      <c r="AX54" s="562"/>
      <c r="AY54" s="562"/>
      <c r="AZ54" s="562"/>
      <c r="BA54" s="562"/>
      <c r="BB54" s="562"/>
      <c r="BC54" s="562"/>
      <c r="BD54" s="562"/>
      <c r="BE54" s="562"/>
      <c r="BF54" s="562"/>
      <c r="BG54" s="562"/>
      <c r="BH54" s="562"/>
      <c r="BI54" s="562"/>
      <c r="BJ54" s="562"/>
      <c r="BK54" s="562"/>
      <c r="BL54" s="562"/>
      <c r="BM54" s="562"/>
      <c r="BN54" s="562"/>
      <c r="BO54" s="562"/>
      <c r="BP54" s="562"/>
      <c r="BQ54" s="562"/>
      <c r="BR54" s="562"/>
      <c r="BS54" s="562"/>
      <c r="BT54" s="562"/>
      <c r="BU54" s="562"/>
      <c r="BV54" s="562"/>
      <c r="BW54" s="562"/>
      <c r="BX54" s="562"/>
      <c r="BY54" s="562"/>
      <c r="BZ54" s="562"/>
      <c r="CA54" s="562"/>
      <c r="CB54" s="562"/>
      <c r="CC54" s="562"/>
      <c r="CD54" s="562"/>
      <c r="CE54" s="562"/>
      <c r="CF54" s="562"/>
      <c r="CG54" s="562"/>
      <c r="CH54" s="562"/>
      <c r="CI54" s="562"/>
      <c r="CJ54" s="562"/>
      <c r="CK54" s="562"/>
      <c r="CL54" s="562"/>
      <c r="CM54" s="562"/>
      <c r="CN54" s="562"/>
      <c r="CO54" s="562"/>
      <c r="CP54" s="562"/>
      <c r="CQ54" s="562"/>
      <c r="CR54" s="562"/>
      <c r="CS54" s="562"/>
      <c r="CT54" s="562"/>
      <c r="CU54" s="562"/>
      <c r="CV54" s="562"/>
      <c r="CW54" s="562"/>
      <c r="CX54" s="562"/>
      <c r="CY54" s="562"/>
      <c r="CZ54" s="562"/>
      <c r="DA54" s="562"/>
      <c r="DB54" s="562"/>
    </row>
    <row r="55" spans="1:106" ht="16.899999999999999" customHeight="1">
      <c r="A55" s="591"/>
      <c r="B55" s="194"/>
      <c r="C55" s="565"/>
      <c r="D55" s="155" t="str">
        <f>_xlfn.IFNA(INDEX(Table_Def[[Asset category]:[Unit]],MATCH(B55,Table_Def[Asset category],0),2),"")</f>
        <v/>
      </c>
      <c r="E55" s="179">
        <f t="shared" si="185"/>
        <v>0</v>
      </c>
      <c r="F55" s="562"/>
      <c r="G55" s="562"/>
      <c r="H55" s="562"/>
      <c r="I55" s="562"/>
      <c r="J55" s="562"/>
      <c r="K55" s="562"/>
      <c r="L55" s="562"/>
      <c r="M55" s="562"/>
      <c r="N55" s="562"/>
      <c r="O55" s="562"/>
      <c r="P55" s="562"/>
      <c r="Q55" s="562"/>
      <c r="R55" s="562"/>
      <c r="S55" s="562"/>
      <c r="T55" s="562"/>
      <c r="U55" s="562"/>
      <c r="V55" s="562"/>
      <c r="W55" s="562"/>
      <c r="X55" s="562"/>
      <c r="Y55" s="562"/>
      <c r="Z55" s="562"/>
      <c r="AA55" s="562"/>
      <c r="AB55" s="562"/>
      <c r="AC55" s="562"/>
      <c r="AD55" s="562"/>
      <c r="AE55" s="562"/>
      <c r="AF55" s="562"/>
      <c r="AG55" s="562"/>
      <c r="AH55" s="562"/>
      <c r="AI55" s="562"/>
      <c r="AJ55" s="562"/>
      <c r="AK55" s="562"/>
      <c r="AL55" s="562"/>
      <c r="AM55" s="562"/>
      <c r="AN55" s="562"/>
      <c r="AO55" s="562"/>
      <c r="AP55" s="562"/>
      <c r="AQ55" s="562"/>
      <c r="AR55" s="562"/>
      <c r="AS55" s="562"/>
      <c r="AT55" s="562"/>
      <c r="AU55" s="562"/>
      <c r="AV55" s="562"/>
      <c r="AW55" s="562"/>
      <c r="AX55" s="562"/>
      <c r="AY55" s="562"/>
      <c r="AZ55" s="562"/>
      <c r="BA55" s="562"/>
      <c r="BB55" s="562"/>
      <c r="BC55" s="562"/>
      <c r="BD55" s="562"/>
      <c r="BE55" s="562"/>
      <c r="BF55" s="562"/>
      <c r="BG55" s="562"/>
      <c r="BH55" s="562"/>
      <c r="BI55" s="562"/>
      <c r="BJ55" s="562"/>
      <c r="BK55" s="562"/>
      <c r="BL55" s="562"/>
      <c r="BM55" s="562"/>
      <c r="BN55" s="562"/>
      <c r="BO55" s="562"/>
      <c r="BP55" s="562"/>
      <c r="BQ55" s="562"/>
      <c r="BR55" s="562"/>
      <c r="BS55" s="562"/>
      <c r="BT55" s="562"/>
      <c r="BU55" s="562"/>
      <c r="BV55" s="562"/>
      <c r="BW55" s="562"/>
      <c r="BX55" s="562"/>
      <c r="BY55" s="562"/>
      <c r="BZ55" s="562"/>
      <c r="CA55" s="562"/>
      <c r="CB55" s="562"/>
      <c r="CC55" s="562"/>
      <c r="CD55" s="562"/>
      <c r="CE55" s="562"/>
      <c r="CF55" s="562"/>
      <c r="CG55" s="562"/>
      <c r="CH55" s="562"/>
      <c r="CI55" s="562"/>
      <c r="CJ55" s="562"/>
      <c r="CK55" s="562"/>
      <c r="CL55" s="562"/>
      <c r="CM55" s="562"/>
      <c r="CN55" s="562"/>
      <c r="CO55" s="562"/>
      <c r="CP55" s="562"/>
      <c r="CQ55" s="562"/>
      <c r="CR55" s="562"/>
      <c r="CS55" s="562"/>
      <c r="CT55" s="562"/>
      <c r="CU55" s="562"/>
      <c r="CV55" s="562"/>
      <c r="CW55" s="562"/>
      <c r="CX55" s="562"/>
      <c r="CY55" s="562"/>
      <c r="CZ55" s="562"/>
      <c r="DA55" s="562"/>
      <c r="DB55" s="562"/>
    </row>
    <row r="56" spans="1:106"/>
    <row r="57" spans="1:106"/>
    <row r="58" spans="1:106"/>
    <row r="59" spans="1:106"/>
    <row r="60" spans="1:106"/>
    <row r="61" spans="1:106"/>
    <row r="62" spans="1:106"/>
    <row r="63" spans="1:106"/>
    <row r="64" spans="1:106"/>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sheetData>
  <sheetProtection algorithmName="SHA-512" hashValue="I9c4CSFbKIn1ENXzXFZf9afLoP37p6csN3iH1qq6XgHMEUqelggzGHCDa0NDojnJ8fetP68AwNVy3JoSgKZO5A==" saltValue="loMXX2mvTMoEflUB2FvpQg==" spinCount="100000" sheet="1" objects="1" scenarios="1"/>
  <protectedRanges>
    <protectedRange sqref="F40:X55" name="Distribution asset capacities"/>
    <protectedRange sqref="B40:C55" name="Distribution assets"/>
    <protectedRange sqref="D11:X16" name="Number of customers"/>
    <protectedRange sqref="B11:B16" name="Customer groups"/>
    <protectedRange sqref="D4" name="Number of villages"/>
    <protectedRange sqref="D6:DB6" name="Village names"/>
    <protectedRange sqref="B21:C35" name="Generation assets"/>
    <protectedRange sqref="F21:X35" name="Gen assets size"/>
  </protectedRanges>
  <mergeCells count="75">
    <mergeCell ref="AR19:AS19"/>
    <mergeCell ref="AR38:AS38"/>
    <mergeCell ref="A21:A35"/>
    <mergeCell ref="A11:A16"/>
    <mergeCell ref="A40:A55"/>
    <mergeCell ref="E38:X38"/>
    <mergeCell ref="B6:C6"/>
    <mergeCell ref="D9:W9"/>
    <mergeCell ref="Y19:AQ19"/>
    <mergeCell ref="Y38:AQ38"/>
    <mergeCell ref="B2:C2"/>
    <mergeCell ref="B4:C4"/>
    <mergeCell ref="B9:B10"/>
    <mergeCell ref="C9:C10"/>
    <mergeCell ref="E19:X19"/>
    <mergeCell ref="AT19:AU19"/>
    <mergeCell ref="AV19:AW19"/>
    <mergeCell ref="AX19:AY19"/>
    <mergeCell ref="AZ19:BA19"/>
    <mergeCell ref="BB19:BC19"/>
    <mergeCell ref="BD19:BE19"/>
    <mergeCell ref="BF19:BG19"/>
    <mergeCell ref="BH19:BI19"/>
    <mergeCell ref="BJ19:BK19"/>
    <mergeCell ref="BL19:BM19"/>
    <mergeCell ref="BN19:BO19"/>
    <mergeCell ref="BP19:BQ19"/>
    <mergeCell ref="BR19:BS19"/>
    <mergeCell ref="BT19:BU19"/>
    <mergeCell ref="BV19:BW19"/>
    <mergeCell ref="BX19:BY19"/>
    <mergeCell ref="BZ19:CA19"/>
    <mergeCell ref="CB19:CC19"/>
    <mergeCell ref="CD19:CE19"/>
    <mergeCell ref="CF19:CG19"/>
    <mergeCell ref="CH19:CI19"/>
    <mergeCell ref="CJ19:CK19"/>
    <mergeCell ref="CL19:CM19"/>
    <mergeCell ref="CN19:CO19"/>
    <mergeCell ref="CP19:CQ19"/>
    <mergeCell ref="CR19:CS19"/>
    <mergeCell ref="CT19:CU19"/>
    <mergeCell ref="CV19:CW19"/>
    <mergeCell ref="CX19:CY19"/>
    <mergeCell ref="CZ19:DA19"/>
    <mergeCell ref="AT38:AU38"/>
    <mergeCell ref="AV38:AW38"/>
    <mergeCell ref="AX38:AY38"/>
    <mergeCell ref="AZ38:BA38"/>
    <mergeCell ref="BB38:BC38"/>
    <mergeCell ref="BD38:BE38"/>
    <mergeCell ref="BF38:BG38"/>
    <mergeCell ref="BH38:BI38"/>
    <mergeCell ref="BJ38:BK38"/>
    <mergeCell ref="BL38:BM38"/>
    <mergeCell ref="BN38:BO38"/>
    <mergeCell ref="BP38:BQ38"/>
    <mergeCell ref="BR38:BS38"/>
    <mergeCell ref="BT38:BU38"/>
    <mergeCell ref="BV38:BW38"/>
    <mergeCell ref="BX38:BY38"/>
    <mergeCell ref="BZ38:CA38"/>
    <mergeCell ref="CB38:CC38"/>
    <mergeCell ref="CD38:CE38"/>
    <mergeCell ref="CF38:CG38"/>
    <mergeCell ref="CH38:CI38"/>
    <mergeCell ref="CJ38:CK38"/>
    <mergeCell ref="CL38:CM38"/>
    <mergeCell ref="CN38:CO38"/>
    <mergeCell ref="CP38:CQ38"/>
    <mergeCell ref="CR38:CS38"/>
    <mergeCell ref="CT38:CU38"/>
    <mergeCell ref="CV38:CW38"/>
    <mergeCell ref="CX38:CY38"/>
    <mergeCell ref="CZ38:DA38"/>
  </mergeCells>
  <phoneticPr fontId="15" type="noConversion"/>
  <conditionalFormatting sqref="C11:C17">
    <cfRule type="cellIs" dxfId="215" priority="4" operator="between">
      <formula>0</formula>
      <formula>0</formula>
    </cfRule>
  </conditionalFormatting>
  <conditionalFormatting sqref="E21:E36">
    <cfRule type="cellIs" dxfId="214" priority="2" operator="between">
      <formula>0</formula>
      <formula>0</formula>
    </cfRule>
  </conditionalFormatting>
  <conditionalFormatting sqref="E40:E55">
    <cfRule type="cellIs" dxfId="213" priority="1" operator="between">
      <formula>0</formula>
      <formula>0</formula>
    </cfRule>
  </conditionalFormatting>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0000000}">
          <x14:formula1>
            <xm:f>Insert_Asset_Definitions!$C$6:$C$17</xm:f>
          </x14:formula1>
          <xm:sqref>B36</xm:sqref>
        </x14:dataValidation>
        <x14:dataValidation type="list" allowBlank="1" showInputMessage="1" showErrorMessage="1" xr:uid="{00000000-0002-0000-0200-000001000000}">
          <x14:formula1>
            <xm:f>Insert_Asset_Definitions!$C$20:$C$25</xm:f>
          </x14:formula1>
          <xm:sqref>B40:B55</xm:sqref>
        </x14:dataValidation>
        <x14:dataValidation type="list" allowBlank="1" showInputMessage="1" showErrorMessage="1" xr:uid="{D1600541-F789-4CD3-ACA8-F7DFB169461C}">
          <x14:formula1>
            <xm:f>Insert_Asset_Definitions!$C$6:$C$13</xm:f>
          </x14:formula1>
          <xm:sqref>B21:B35</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theme="5" tint="0.79998168889431442"/>
  </sheetPr>
  <dimension ref="B1:AI63"/>
  <sheetViews>
    <sheetView showGridLines="0" zoomScale="60" zoomScaleNormal="60" workbookViewId="0">
      <selection activeCell="K55" sqref="K55"/>
    </sheetView>
  </sheetViews>
  <sheetFormatPr defaultColWidth="11.453125" defaultRowHeight="14.5"/>
  <cols>
    <col min="1" max="1" width="4.26953125" style="8" customWidth="1"/>
    <col min="2" max="2" width="6.54296875" style="8" customWidth="1"/>
    <col min="3" max="3" width="43.7265625" style="8" customWidth="1"/>
    <col min="4" max="4" width="1" style="8" customWidth="1"/>
    <col min="5" max="5" width="18.7265625" style="8" customWidth="1"/>
    <col min="6" max="6" width="4.453125" style="8" customWidth="1"/>
    <col min="7" max="7" width="18.7265625" style="8" customWidth="1"/>
    <col min="8" max="8" width="1.26953125" style="8" customWidth="1"/>
    <col min="9" max="9" width="18.7265625" style="8" customWidth="1"/>
    <col min="10" max="10" width="1.26953125" style="8" customWidth="1"/>
    <col min="11" max="11" width="18.7265625" style="8" customWidth="1"/>
    <col min="12" max="12" width="4.453125" style="8" customWidth="1"/>
    <col min="13" max="13" width="18.7265625" style="8" customWidth="1"/>
    <col min="14" max="14" width="1.26953125" style="8" customWidth="1"/>
    <col min="15" max="15" width="18.7265625" style="8" customWidth="1"/>
    <col min="16" max="16" width="1.26953125" style="8" customWidth="1"/>
    <col min="17" max="17" width="18.7265625" style="8" customWidth="1"/>
    <col min="18" max="18" width="1.54296875" style="8" customWidth="1"/>
    <col min="19" max="19" width="18.7265625" style="8" customWidth="1"/>
    <col min="20" max="20" width="1.26953125" style="8" customWidth="1"/>
    <col min="21" max="21" width="18.7265625" style="8" customWidth="1"/>
    <col min="22" max="22" width="1.26953125" style="8" customWidth="1"/>
    <col min="23" max="23" width="18.7265625" style="8" customWidth="1"/>
    <col min="24" max="24" width="1.26953125" style="8" customWidth="1"/>
    <col min="25" max="25" width="18.7265625" style="8" customWidth="1"/>
    <col min="26" max="26" width="1.26953125" style="8" customWidth="1"/>
    <col min="27" max="27" width="18.7265625" style="8" customWidth="1"/>
    <col min="28" max="28" width="1.26953125" style="8" customWidth="1"/>
    <col min="29" max="29" width="18.7265625" style="8" customWidth="1"/>
    <col min="30" max="30" width="1.26953125" style="8" customWidth="1"/>
    <col min="31" max="31" width="18.7265625" style="8" customWidth="1"/>
    <col min="32" max="32" width="0.7265625" style="8" customWidth="1"/>
    <col min="33" max="33" width="18.7265625" style="8" customWidth="1"/>
    <col min="34" max="34" width="0.7265625" style="8" customWidth="1"/>
    <col min="35" max="35" width="18.7265625" style="8" customWidth="1"/>
    <col min="36" max="36" width="2" style="8" customWidth="1"/>
    <col min="37" max="37" width="14.7265625" style="8" customWidth="1"/>
    <col min="38" max="38" width="1.26953125" style="8" customWidth="1"/>
    <col min="39" max="39" width="16" style="8" customWidth="1"/>
    <col min="40" max="40" width="1.26953125" style="8" customWidth="1"/>
    <col min="41" max="41" width="15.26953125" style="8" customWidth="1"/>
    <col min="42" max="42" width="1.26953125" style="8" customWidth="1"/>
    <col min="43" max="43" width="15.453125" style="8" customWidth="1"/>
    <col min="44" max="16384" width="11.453125" style="8"/>
  </cols>
  <sheetData>
    <row r="1" spans="2:19" s="137" customFormat="1" ht="103.5" customHeight="1">
      <c r="E1" s="164" t="s">
        <v>340</v>
      </c>
    </row>
    <row r="2" spans="2:19" ht="30" customHeight="1">
      <c r="B2" s="572" t="s">
        <v>352</v>
      </c>
      <c r="C2" s="572"/>
      <c r="D2" s="572"/>
      <c r="E2" s="572"/>
      <c r="F2" s="572"/>
      <c r="G2" s="572"/>
      <c r="H2" s="572"/>
      <c r="I2" s="572"/>
      <c r="J2" s="572"/>
      <c r="K2" s="572"/>
      <c r="L2" s="572"/>
      <c r="M2" s="572"/>
      <c r="N2" s="572"/>
      <c r="O2" s="572"/>
      <c r="P2" s="572"/>
      <c r="Q2" s="572"/>
      <c r="R2" s="572"/>
      <c r="S2" s="572"/>
    </row>
    <row r="3" spans="2:19" ht="10.15" customHeight="1"/>
    <row r="4" spans="2:19">
      <c r="C4" s="227" t="str">
        <f>Insert_Finance!C4</f>
        <v xml:space="preserve">Financial year </v>
      </c>
      <c r="D4" s="10"/>
      <c r="E4" s="208">
        <f>Insert_Finance!D4</f>
        <v>0</v>
      </c>
      <c r="F4" s="11"/>
      <c r="L4" s="11"/>
    </row>
    <row r="5" spans="2:19">
      <c r="C5" s="227" t="str">
        <f>Insert_Finance!C6</f>
        <v>Financial year (end date)</v>
      </c>
      <c r="D5" s="10"/>
      <c r="E5" s="246">
        <f>Insert_Finance!D6</f>
        <v>0</v>
      </c>
      <c r="F5" s="12"/>
      <c r="L5" s="12"/>
    </row>
    <row r="6" spans="2:19" ht="10.15" customHeight="1">
      <c r="B6" s="9"/>
    </row>
    <row r="7" spans="2:19" ht="22.15" customHeight="1" thickBot="1">
      <c r="B7" s="9"/>
      <c r="C7" s="201" t="s">
        <v>354</v>
      </c>
      <c r="D7" s="201"/>
      <c r="E7" s="201"/>
      <c r="F7" s="201"/>
      <c r="G7" s="201"/>
      <c r="H7" s="201"/>
      <c r="I7" s="201"/>
      <c r="J7" s="201"/>
      <c r="K7" s="201"/>
      <c r="L7" s="201"/>
      <c r="M7" s="201"/>
      <c r="N7" s="201"/>
      <c r="O7" s="201"/>
      <c r="P7" s="201"/>
      <c r="Q7" s="201"/>
    </row>
    <row r="8" spans="2:19" ht="10.15" customHeight="1" thickTop="1">
      <c r="B8" s="9"/>
    </row>
    <row r="9" spans="2:19" ht="57.65" customHeight="1">
      <c r="B9" s="9"/>
      <c r="C9" s="13"/>
      <c r="D9" s="13"/>
      <c r="E9" s="212" t="s">
        <v>20</v>
      </c>
      <c r="F9" s="69"/>
      <c r="G9" s="212" t="s">
        <v>95</v>
      </c>
      <c r="H9" s="68"/>
      <c r="I9" s="212" t="s">
        <v>96</v>
      </c>
      <c r="J9" s="213"/>
      <c r="K9" s="212" t="s">
        <v>97</v>
      </c>
      <c r="L9" s="69"/>
      <c r="M9" s="212" t="s">
        <v>98</v>
      </c>
      <c r="N9" s="68"/>
      <c r="O9" s="212" t="s">
        <v>99</v>
      </c>
      <c r="P9" s="69"/>
      <c r="Q9" s="212" t="s">
        <v>100</v>
      </c>
    </row>
    <row r="10" spans="2:19">
      <c r="C10" s="211" t="s">
        <v>101</v>
      </c>
      <c r="D10" s="25"/>
      <c r="E10" s="593">
        <f>$E$4</f>
        <v>0</v>
      </c>
      <c r="F10" s="593"/>
      <c r="G10" s="593"/>
      <c r="H10" s="593"/>
      <c r="I10" s="593"/>
      <c r="J10" s="593"/>
      <c r="K10" s="593"/>
      <c r="L10" s="593"/>
      <c r="M10" s="593"/>
      <c r="N10" s="593"/>
      <c r="O10" s="593"/>
      <c r="P10" s="593"/>
      <c r="Q10" s="593"/>
    </row>
    <row r="11" spans="2:19" ht="14.65" customHeight="1">
      <c r="B11" s="592" t="s">
        <v>467</v>
      </c>
      <c r="C11" s="227" t="str">
        <f>IF(Insert_Villages!B11="","",Insert_Villages!B11)</f>
        <v>Residential</v>
      </c>
      <c r="D11" s="16"/>
      <c r="E11" s="567">
        <f>Insert_Villages!C11</f>
        <v>0</v>
      </c>
      <c r="F11" s="17" t="s">
        <v>103</v>
      </c>
      <c r="G11" s="207"/>
      <c r="H11" s="18"/>
      <c r="I11" s="207"/>
      <c r="K11" s="208">
        <f>SUM(G11:I11)</f>
        <v>0</v>
      </c>
      <c r="L11" s="17" t="s">
        <v>104</v>
      </c>
      <c r="M11" s="202">
        <f>$G11*365.25*$E11</f>
        <v>0</v>
      </c>
      <c r="N11" s="17"/>
      <c r="O11" s="202">
        <f>$I11*365.25*$E11</f>
        <v>0</v>
      </c>
      <c r="P11" s="19"/>
      <c r="Q11" s="205">
        <f>$K11*365.25*E11</f>
        <v>0</v>
      </c>
    </row>
    <row r="12" spans="2:19" ht="5.65" customHeight="1">
      <c r="B12" s="592"/>
      <c r="D12" s="16"/>
      <c r="E12" s="209"/>
      <c r="F12" s="17"/>
      <c r="G12" s="18"/>
      <c r="H12" s="18"/>
      <c r="I12" s="18"/>
      <c r="K12" s="11"/>
      <c r="L12" s="17"/>
      <c r="M12" s="19"/>
      <c r="N12" s="17"/>
      <c r="O12" s="19"/>
      <c r="P12" s="19"/>
      <c r="Q12" s="34"/>
    </row>
    <row r="13" spans="2:19" ht="14.65" customHeight="1">
      <c r="B13" s="592"/>
      <c r="C13" s="302" t="str">
        <f>IF(Insert_Villages!B12="","",Insert_Villages!B12)</f>
        <v>Commercial</v>
      </c>
      <c r="D13" s="16"/>
      <c r="E13" s="567">
        <f>Insert_Villages!C12</f>
        <v>0</v>
      </c>
      <c r="F13" s="17" t="s">
        <v>103</v>
      </c>
      <c r="G13" s="207"/>
      <c r="H13" s="18"/>
      <c r="I13" s="207"/>
      <c r="K13" s="208">
        <f t="shared" ref="K13:K21" si="0">SUM(G13:I13)</f>
        <v>0</v>
      </c>
      <c r="L13" s="17" t="s">
        <v>104</v>
      </c>
      <c r="M13" s="202">
        <f>$G13*365.25*$E13</f>
        <v>0</v>
      </c>
      <c r="N13" s="17"/>
      <c r="O13" s="202">
        <f>$I13*365.25*$E13</f>
        <v>0</v>
      </c>
      <c r="P13" s="19"/>
      <c r="Q13" s="205">
        <f>$K13*365.25*E13</f>
        <v>0</v>
      </c>
    </row>
    <row r="14" spans="2:19" ht="5.65" customHeight="1">
      <c r="B14" s="592"/>
      <c r="D14" s="16"/>
      <c r="E14" s="209"/>
      <c r="F14" s="17"/>
      <c r="G14" s="18"/>
      <c r="H14" s="18"/>
      <c r="I14" s="18"/>
      <c r="K14" s="11"/>
      <c r="L14" s="17"/>
      <c r="M14" s="202"/>
      <c r="N14" s="17"/>
      <c r="O14" s="19"/>
      <c r="P14" s="19"/>
      <c r="Q14" s="34"/>
    </row>
    <row r="15" spans="2:19" ht="14.65" customHeight="1">
      <c r="B15" s="592"/>
      <c r="C15" s="302" t="str">
        <f>IF(Insert_Villages!B13="","",Insert_Villages!B13)</f>
        <v>Productive</v>
      </c>
      <c r="D15" s="16"/>
      <c r="E15" s="567">
        <f>Insert_Villages!C13</f>
        <v>0</v>
      </c>
      <c r="F15" s="17" t="s">
        <v>103</v>
      </c>
      <c r="G15" s="207"/>
      <c r="H15" s="18"/>
      <c r="I15" s="207"/>
      <c r="K15" s="208">
        <f t="shared" si="0"/>
        <v>0</v>
      </c>
      <c r="L15" s="17" t="s">
        <v>104</v>
      </c>
      <c r="M15" s="202">
        <f>$G15*365.25*$E15</f>
        <v>0</v>
      </c>
      <c r="N15" s="17"/>
      <c r="O15" s="202">
        <f>$I15*365.25*$E15</f>
        <v>0</v>
      </c>
      <c r="P15" s="19"/>
      <c r="Q15" s="205">
        <f>$K15*365.25*E15</f>
        <v>0</v>
      </c>
    </row>
    <row r="16" spans="2:19" ht="5.65" customHeight="1">
      <c r="B16" s="592"/>
      <c r="D16" s="16"/>
      <c r="E16" s="209"/>
      <c r="F16" s="17"/>
      <c r="G16" s="18"/>
      <c r="H16" s="18"/>
      <c r="I16" s="18"/>
      <c r="K16" s="11"/>
      <c r="L16" s="17"/>
      <c r="M16" s="19"/>
      <c r="N16" s="17"/>
      <c r="O16" s="19"/>
      <c r="P16" s="19"/>
      <c r="Q16" s="34"/>
    </row>
    <row r="17" spans="2:19" ht="14.65" customHeight="1">
      <c r="B17" s="592"/>
      <c r="C17" s="302" t="str">
        <f>IF(Insert_Villages!B14="","",Insert_Villages!B14)</f>
        <v>Public</v>
      </c>
      <c r="D17" s="16"/>
      <c r="E17" s="568">
        <f>Insert_Villages!C14</f>
        <v>0</v>
      </c>
      <c r="F17" s="17" t="s">
        <v>103</v>
      </c>
      <c r="G17" s="207"/>
      <c r="H17" s="18"/>
      <c r="I17" s="207"/>
      <c r="K17" s="208">
        <f t="shared" si="0"/>
        <v>0</v>
      </c>
      <c r="L17" s="17" t="s">
        <v>104</v>
      </c>
      <c r="M17" s="202">
        <f>$G17*365.25*$E17</f>
        <v>0</v>
      </c>
      <c r="N17" s="17"/>
      <c r="O17" s="202">
        <f>$I17*365.25*$E17</f>
        <v>0</v>
      </c>
      <c r="P17" s="19"/>
      <c r="Q17" s="205">
        <f>$K17*365.25*E17</f>
        <v>0</v>
      </c>
    </row>
    <row r="18" spans="2:19" ht="5.65" customHeight="1">
      <c r="B18" s="592"/>
      <c r="D18" s="16"/>
      <c r="E18" s="210"/>
      <c r="F18" s="17"/>
      <c r="G18" s="18"/>
      <c r="H18" s="18"/>
      <c r="I18" s="18"/>
      <c r="K18" s="11"/>
      <c r="L18" s="17"/>
      <c r="M18" s="19"/>
      <c r="N18" s="17"/>
      <c r="O18" s="19"/>
      <c r="P18" s="19"/>
      <c r="Q18" s="34"/>
    </row>
    <row r="19" spans="2:19" ht="14.65" customHeight="1">
      <c r="B19" s="592"/>
      <c r="C19" s="302" t="str">
        <f>IF(Insert_Villages!B15="","",Insert_Villages!B15)</f>
        <v/>
      </c>
      <c r="D19" s="16"/>
      <c r="E19" s="568">
        <f>Insert_Villages!C15</f>
        <v>0</v>
      </c>
      <c r="F19" s="17" t="s">
        <v>103</v>
      </c>
      <c r="G19" s="207"/>
      <c r="H19" s="18"/>
      <c r="I19" s="207"/>
      <c r="K19" s="208">
        <f t="shared" si="0"/>
        <v>0</v>
      </c>
      <c r="L19" s="17" t="s">
        <v>104</v>
      </c>
      <c r="M19" s="202">
        <f>$G19*365.25*$E19</f>
        <v>0</v>
      </c>
      <c r="N19" s="17"/>
      <c r="O19" s="202">
        <f>$I19*365.25*$E19</f>
        <v>0</v>
      </c>
      <c r="P19" s="19"/>
      <c r="Q19" s="205">
        <f>$K19*365.25*E19</f>
        <v>0</v>
      </c>
    </row>
    <row r="20" spans="2:19" ht="5.65" customHeight="1">
      <c r="B20" s="592"/>
      <c r="D20" s="16"/>
      <c r="E20" s="210"/>
      <c r="F20" s="17"/>
      <c r="G20" s="18"/>
      <c r="H20" s="18"/>
      <c r="I20" s="18"/>
      <c r="K20" s="11"/>
      <c r="L20" s="17"/>
      <c r="M20" s="19"/>
      <c r="N20" s="17"/>
      <c r="O20" s="19"/>
      <c r="P20" s="19"/>
      <c r="Q20" s="34"/>
    </row>
    <row r="21" spans="2:19" ht="14.65" customHeight="1" thickBot="1">
      <c r="B21" s="592"/>
      <c r="C21" s="566" t="str">
        <f>IF(Insert_Villages!B16="","",Insert_Villages!B16)</f>
        <v/>
      </c>
      <c r="D21" s="219"/>
      <c r="E21" s="569">
        <f>Insert_Villages!C16</f>
        <v>0</v>
      </c>
      <c r="F21" s="220" t="s">
        <v>103</v>
      </c>
      <c r="G21" s="221"/>
      <c r="H21" s="222"/>
      <c r="I21" s="221"/>
      <c r="J21" s="201"/>
      <c r="K21" s="223">
        <f t="shared" si="0"/>
        <v>0</v>
      </c>
      <c r="L21" s="220" t="s">
        <v>104</v>
      </c>
      <c r="M21" s="224">
        <f>$G21*365.25*$E21</f>
        <v>0</v>
      </c>
      <c r="N21" s="220"/>
      <c r="O21" s="224">
        <f>$I21*365.25*$E21</f>
        <v>0</v>
      </c>
      <c r="P21" s="225"/>
      <c r="Q21" s="226">
        <f>$K21*365.25*E21</f>
        <v>0</v>
      </c>
    </row>
    <row r="22" spans="2:19" ht="16" thickTop="1">
      <c r="B22" s="9"/>
      <c r="C22" s="13" t="s">
        <v>69</v>
      </c>
      <c r="D22" s="214"/>
      <c r="E22" s="215">
        <f>SUM(E11:E21)</f>
        <v>0</v>
      </c>
      <c r="F22" s="17"/>
      <c r="G22" s="13"/>
      <c r="H22" s="13"/>
      <c r="I22" s="13"/>
      <c r="J22" s="13"/>
      <c r="K22" s="13"/>
      <c r="L22" s="17"/>
      <c r="M22" s="216">
        <f>SUM(M11:M21)</f>
        <v>0</v>
      </c>
      <c r="N22" s="217"/>
      <c r="O22" s="216">
        <f>SUM(O11:O21)</f>
        <v>0</v>
      </c>
      <c r="P22" s="218"/>
      <c r="Q22" s="205">
        <f>SUM(Q11:Q21)</f>
        <v>0</v>
      </c>
    </row>
    <row r="23" spans="2:19" ht="15.5" hidden="1">
      <c r="B23" s="9"/>
    </row>
    <row r="24" spans="2:19" ht="15.5" hidden="1">
      <c r="B24" s="121">
        <v>6</v>
      </c>
      <c r="C24" s="20" t="s">
        <v>105</v>
      </c>
      <c r="D24" s="20"/>
      <c r="E24" s="20"/>
      <c r="F24" s="21"/>
      <c r="G24" s="21">
        <v>25</v>
      </c>
      <c r="L24" s="21"/>
    </row>
    <row r="25" spans="2:19" hidden="1">
      <c r="C25" s="20" t="s">
        <v>106</v>
      </c>
      <c r="D25" s="20"/>
      <c r="E25" s="20"/>
      <c r="F25" s="21"/>
      <c r="G25" s="21"/>
      <c r="I25" s="22"/>
      <c r="K25" s="22"/>
      <c r="L25" s="21"/>
      <c r="M25" s="22"/>
      <c r="N25" s="22"/>
      <c r="O25" s="22"/>
      <c r="P25" s="22"/>
    </row>
    <row r="26" spans="2:19" ht="10.15" customHeight="1"/>
    <row r="27" spans="2:19" ht="10.15" customHeight="1"/>
    <row r="28" spans="2:19" ht="10.15" customHeight="1"/>
    <row r="29" spans="2:19" ht="22.15" customHeight="1" thickBot="1">
      <c r="C29" s="201" t="s">
        <v>355</v>
      </c>
      <c r="D29" s="201"/>
      <c r="E29" s="201"/>
      <c r="F29" s="201"/>
      <c r="G29" s="201"/>
      <c r="H29" s="201"/>
      <c r="I29" s="201"/>
      <c r="J29" s="201"/>
      <c r="K29" s="201"/>
      <c r="L29" s="201"/>
      <c r="M29" s="201"/>
      <c r="N29" s="201"/>
      <c r="O29" s="201"/>
      <c r="P29" s="201"/>
      <c r="Q29" s="201"/>
      <c r="R29" s="201"/>
      <c r="S29" s="201"/>
    </row>
    <row r="30" spans="2:19" ht="15" thickTop="1"/>
    <row r="31" spans="2:19" ht="14.65" customHeight="1">
      <c r="B31" s="23"/>
      <c r="D31" s="24"/>
      <c r="E31" s="594" t="s">
        <v>107</v>
      </c>
      <c r="F31" s="594"/>
      <c r="G31" s="594"/>
      <c r="H31" s="594"/>
      <c r="I31" s="594"/>
      <c r="J31" s="594"/>
      <c r="K31" s="594"/>
      <c r="L31" s="24"/>
      <c r="M31" s="594" t="s">
        <v>108</v>
      </c>
      <c r="N31" s="594"/>
      <c r="O31" s="594"/>
      <c r="P31" s="594"/>
      <c r="Q31" s="594"/>
      <c r="R31" s="594"/>
      <c r="S31" s="594"/>
    </row>
    <row r="32" spans="2:19" ht="14.65" customHeight="1">
      <c r="B32" s="120"/>
      <c r="C32" s="211" t="s">
        <v>101</v>
      </c>
      <c r="D32" s="25"/>
      <c r="E32" s="181" t="e">
        <f>E50</f>
        <v>#N/A</v>
      </c>
      <c r="F32" s="181"/>
      <c r="G32" s="181" t="e">
        <f>G50</f>
        <v>#N/A</v>
      </c>
      <c r="H32" s="181">
        <f>H50</f>
        <v>0</v>
      </c>
      <c r="I32" s="181" t="e">
        <f>I50</f>
        <v>#N/A</v>
      </c>
      <c r="J32" s="181">
        <f>J50</f>
        <v>0</v>
      </c>
      <c r="K32" s="181" t="e">
        <f>K50</f>
        <v>#N/A</v>
      </c>
      <c r="L32" s="206"/>
      <c r="M32" s="181" t="e">
        <f>M50</f>
        <v>#N/A</v>
      </c>
      <c r="N32" s="181"/>
      <c r="O32" s="181" t="e">
        <f>O50</f>
        <v>#N/A</v>
      </c>
      <c r="P32" s="181">
        <f>P50</f>
        <v>0</v>
      </c>
      <c r="Q32" s="181" t="e">
        <f>Q50</f>
        <v>#N/A</v>
      </c>
      <c r="R32" s="181"/>
      <c r="S32" s="181" t="e">
        <f>S50</f>
        <v>#N/A</v>
      </c>
    </row>
    <row r="33" spans="2:35" ht="14.65" customHeight="1">
      <c r="B33" s="592">
        <v>4</v>
      </c>
      <c r="C33" s="208" t="str">
        <f>C11</f>
        <v>Residential</v>
      </c>
      <c r="D33" s="26"/>
      <c r="E33" s="203"/>
      <c r="F33" s="27"/>
      <c r="G33" s="203"/>
      <c r="H33" s="28"/>
      <c r="I33" s="203"/>
      <c r="J33" s="27"/>
      <c r="K33" s="203"/>
      <c r="L33" s="26"/>
      <c r="M33" s="202">
        <f>E11+E33</f>
        <v>0</v>
      </c>
      <c r="N33" s="29"/>
      <c r="O33" s="202">
        <f>M33+G33</f>
        <v>0</v>
      </c>
      <c r="P33" s="30">
        <f t="shared" ref="P33:S33" si="1">N33+H33</f>
        <v>0</v>
      </c>
      <c r="Q33" s="202">
        <f t="shared" si="1"/>
        <v>0</v>
      </c>
      <c r="R33" s="29">
        <f t="shared" si="1"/>
        <v>0</v>
      </c>
      <c r="S33" s="202">
        <f t="shared" si="1"/>
        <v>0</v>
      </c>
    </row>
    <row r="34" spans="2:35" ht="6" customHeight="1">
      <c r="B34" s="592"/>
      <c r="C34" s="11"/>
      <c r="D34" s="26"/>
      <c r="E34" s="27"/>
      <c r="F34" s="27"/>
      <c r="G34" s="27"/>
      <c r="H34" s="28"/>
      <c r="I34" s="27"/>
      <c r="J34" s="27"/>
      <c r="K34" s="27"/>
      <c r="L34" s="26"/>
      <c r="M34" s="19"/>
      <c r="N34" s="29"/>
      <c r="O34" s="19"/>
      <c r="P34" s="30"/>
      <c r="Q34" s="19"/>
      <c r="R34" s="29"/>
      <c r="S34" s="19"/>
    </row>
    <row r="35" spans="2:35" ht="14.65" customHeight="1">
      <c r="B35" s="592"/>
      <c r="C35" s="208" t="str">
        <f>C13</f>
        <v>Commercial</v>
      </c>
      <c r="D35" s="26"/>
      <c r="E35" s="203"/>
      <c r="F35" s="27"/>
      <c r="G35" s="203"/>
      <c r="H35" s="28"/>
      <c r="I35" s="203"/>
      <c r="J35" s="27"/>
      <c r="K35" s="203"/>
      <c r="L35" s="26"/>
      <c r="M35" s="202">
        <f>E13+E35</f>
        <v>0</v>
      </c>
      <c r="N35" s="29"/>
      <c r="O35" s="202">
        <f>M35+G35</f>
        <v>0</v>
      </c>
      <c r="P35" s="30">
        <f t="shared" ref="P35:S35" si="2">N35+H35</f>
        <v>0</v>
      </c>
      <c r="Q35" s="202">
        <f t="shared" si="2"/>
        <v>0</v>
      </c>
      <c r="R35" s="29">
        <f t="shared" si="2"/>
        <v>0</v>
      </c>
      <c r="S35" s="202">
        <f t="shared" si="2"/>
        <v>0</v>
      </c>
    </row>
    <row r="36" spans="2:35" ht="6" customHeight="1">
      <c r="B36" s="592"/>
      <c r="C36" s="11"/>
      <c r="D36" s="26"/>
      <c r="E36" s="27"/>
      <c r="F36" s="27"/>
      <c r="G36" s="27"/>
      <c r="H36" s="28"/>
      <c r="I36" s="27"/>
      <c r="J36" s="27"/>
      <c r="K36" s="27"/>
      <c r="L36" s="26"/>
      <c r="M36" s="19"/>
      <c r="N36" s="29"/>
      <c r="O36" s="19"/>
      <c r="P36" s="30"/>
      <c r="Q36" s="19"/>
      <c r="R36" s="29"/>
      <c r="S36" s="19"/>
    </row>
    <row r="37" spans="2:35">
      <c r="B37" s="592"/>
      <c r="C37" s="208" t="str">
        <f>C15</f>
        <v>Productive</v>
      </c>
      <c r="D37" s="26"/>
      <c r="E37" s="203"/>
      <c r="F37" s="27"/>
      <c r="G37" s="203"/>
      <c r="H37" s="28"/>
      <c r="I37" s="203"/>
      <c r="J37" s="27"/>
      <c r="K37" s="203"/>
      <c r="L37" s="26"/>
      <c r="M37" s="202">
        <f>E15+E37</f>
        <v>0</v>
      </c>
      <c r="N37" s="29"/>
      <c r="O37" s="202">
        <f>M37+G37</f>
        <v>0</v>
      </c>
      <c r="P37" s="30">
        <f t="shared" ref="P37:S37" si="3">N37+H37</f>
        <v>0</v>
      </c>
      <c r="Q37" s="202">
        <f t="shared" si="3"/>
        <v>0</v>
      </c>
      <c r="R37" s="29">
        <f t="shared" si="3"/>
        <v>0</v>
      </c>
      <c r="S37" s="202">
        <f t="shared" si="3"/>
        <v>0</v>
      </c>
    </row>
    <row r="38" spans="2:35" ht="6.65" customHeight="1">
      <c r="B38" s="592"/>
      <c r="C38" s="11"/>
      <c r="D38" s="26"/>
      <c r="E38" s="27"/>
      <c r="F38" s="27"/>
      <c r="G38" s="27"/>
      <c r="H38" s="28"/>
      <c r="I38" s="27"/>
      <c r="J38" s="27"/>
      <c r="K38" s="27"/>
      <c r="L38" s="26"/>
      <c r="M38" s="19"/>
      <c r="N38" s="29"/>
      <c r="O38" s="19"/>
      <c r="P38" s="30"/>
      <c r="Q38" s="19"/>
      <c r="R38" s="29"/>
      <c r="S38" s="19"/>
    </row>
    <row r="39" spans="2:35">
      <c r="B39" s="592"/>
      <c r="C39" s="208" t="str">
        <f>C17</f>
        <v>Public</v>
      </c>
      <c r="D39" s="26"/>
      <c r="E39" s="203"/>
      <c r="F39" s="27"/>
      <c r="G39" s="203"/>
      <c r="H39" s="28"/>
      <c r="I39" s="203"/>
      <c r="J39" s="27"/>
      <c r="K39" s="203"/>
      <c r="L39" s="26"/>
      <c r="M39" s="202">
        <f>E17+E39</f>
        <v>0</v>
      </c>
      <c r="N39" s="29"/>
      <c r="O39" s="202">
        <f>M39+G39</f>
        <v>0</v>
      </c>
      <c r="P39" s="30">
        <f t="shared" ref="P39:S39" si="4">N39+H39</f>
        <v>0</v>
      </c>
      <c r="Q39" s="202">
        <f t="shared" si="4"/>
        <v>0</v>
      </c>
      <c r="R39" s="29">
        <f t="shared" si="4"/>
        <v>0</v>
      </c>
      <c r="S39" s="202">
        <f t="shared" si="4"/>
        <v>0</v>
      </c>
    </row>
    <row r="40" spans="2:35" ht="6" customHeight="1">
      <c r="B40" s="592"/>
      <c r="C40" s="11"/>
      <c r="D40" s="26"/>
      <c r="E40" s="27"/>
      <c r="F40" s="27"/>
      <c r="G40" s="27" t="s">
        <v>353</v>
      </c>
      <c r="H40" s="28"/>
      <c r="I40" s="27"/>
      <c r="J40" s="27"/>
      <c r="K40" s="27"/>
      <c r="L40" s="26"/>
      <c r="M40" s="19"/>
      <c r="N40" s="29"/>
      <c r="O40" s="19"/>
      <c r="P40" s="30"/>
      <c r="Q40" s="19"/>
      <c r="R40" s="29"/>
      <c r="S40" s="19"/>
    </row>
    <row r="41" spans="2:35">
      <c r="B41" s="592"/>
      <c r="C41" s="208" t="str">
        <f>C19</f>
        <v/>
      </c>
      <c r="D41" s="26"/>
      <c r="E41" s="203"/>
      <c r="F41" s="27"/>
      <c r="G41" s="203"/>
      <c r="H41" s="28"/>
      <c r="I41" s="203"/>
      <c r="J41" s="27"/>
      <c r="K41" s="203"/>
      <c r="L41" s="26"/>
      <c r="M41" s="202">
        <f>E19+E41</f>
        <v>0</v>
      </c>
      <c r="N41" s="29"/>
      <c r="O41" s="202">
        <f>M41+G41</f>
        <v>0</v>
      </c>
      <c r="P41" s="30">
        <f t="shared" ref="P41:S41" si="5">N41+H41</f>
        <v>0</v>
      </c>
      <c r="Q41" s="202">
        <f t="shared" si="5"/>
        <v>0</v>
      </c>
      <c r="R41" s="29">
        <f t="shared" si="5"/>
        <v>0</v>
      </c>
      <c r="S41" s="202">
        <f t="shared" si="5"/>
        <v>0</v>
      </c>
    </row>
    <row r="42" spans="2:35" ht="5.65" customHeight="1">
      <c r="B42" s="592"/>
      <c r="C42" s="11"/>
      <c r="D42" s="26"/>
      <c r="E42" s="27"/>
      <c r="F42" s="27"/>
      <c r="G42" s="27"/>
      <c r="H42" s="28"/>
      <c r="I42" s="27"/>
      <c r="J42" s="27"/>
      <c r="K42" s="27"/>
      <c r="L42" s="26"/>
      <c r="M42" s="19"/>
      <c r="N42" s="29"/>
      <c r="O42" s="19"/>
      <c r="P42" s="30"/>
      <c r="Q42" s="19"/>
      <c r="R42" s="29"/>
      <c r="S42" s="19"/>
    </row>
    <row r="43" spans="2:35" ht="15" thickBot="1">
      <c r="B43" s="592"/>
      <c r="C43" s="566" t="str">
        <f>C21</f>
        <v/>
      </c>
      <c r="D43" s="219"/>
      <c r="E43" s="235"/>
      <c r="F43" s="220"/>
      <c r="G43" s="221"/>
      <c r="H43" s="222"/>
      <c r="I43" s="221"/>
      <c r="J43" s="201"/>
      <c r="K43" s="235"/>
      <c r="L43" s="220"/>
      <c r="M43" s="224">
        <f>E21+E43</f>
        <v>0</v>
      </c>
      <c r="N43" s="220"/>
      <c r="O43" s="224">
        <f>M43+G43</f>
        <v>0</v>
      </c>
      <c r="P43" s="225">
        <f t="shared" ref="P43:S43" si="6">N43+H43</f>
        <v>0</v>
      </c>
      <c r="Q43" s="226">
        <f t="shared" si="6"/>
        <v>0</v>
      </c>
      <c r="R43" s="229"/>
      <c r="S43" s="234">
        <f t="shared" si="6"/>
        <v>0</v>
      </c>
    </row>
    <row r="44" spans="2:35" ht="15" thickTop="1">
      <c r="K44" s="214" t="s">
        <v>69</v>
      </c>
      <c r="M44" s="216">
        <f t="shared" ref="M44:S44" si="7">SUM(M33:M43)</f>
        <v>0</v>
      </c>
      <c r="N44" s="217">
        <f t="shared" si="7"/>
        <v>0</v>
      </c>
      <c r="O44" s="216">
        <f t="shared" si="7"/>
        <v>0</v>
      </c>
      <c r="P44" s="233">
        <f t="shared" si="7"/>
        <v>0</v>
      </c>
      <c r="Q44" s="216">
        <f t="shared" si="7"/>
        <v>0</v>
      </c>
      <c r="R44" s="218">
        <f t="shared" si="7"/>
        <v>0</v>
      </c>
      <c r="S44" s="205">
        <f t="shared" si="7"/>
        <v>0</v>
      </c>
    </row>
    <row r="45" spans="2:35">
      <c r="K45" s="214"/>
      <c r="M45" s="218"/>
      <c r="N45" s="218"/>
      <c r="O45" s="218"/>
      <c r="P45" s="233"/>
      <c r="Q45" s="218"/>
      <c r="R45" s="218"/>
      <c r="S45" s="34"/>
    </row>
    <row r="46" spans="2:35">
      <c r="K46" s="214"/>
      <c r="M46" s="218"/>
      <c r="N46" s="218"/>
      <c r="O46" s="218"/>
      <c r="P46" s="233"/>
      <c r="Q46" s="218"/>
      <c r="R46" s="218"/>
      <c r="S46" s="34"/>
    </row>
    <row r="47" spans="2:35" ht="22.15" customHeight="1" thickBot="1">
      <c r="C47" s="201" t="s">
        <v>356</v>
      </c>
      <c r="D47" s="201"/>
      <c r="E47" s="201"/>
      <c r="F47" s="201"/>
      <c r="G47" s="201"/>
      <c r="H47" s="201"/>
      <c r="I47" s="201"/>
      <c r="J47" s="201"/>
      <c r="K47" s="242"/>
      <c r="L47" s="201"/>
      <c r="M47" s="243"/>
      <c r="N47" s="243"/>
      <c r="O47" s="243"/>
      <c r="P47" s="244"/>
      <c r="Q47" s="243"/>
      <c r="R47" s="243"/>
      <c r="S47" s="245"/>
      <c r="T47" s="201"/>
      <c r="U47" s="201"/>
      <c r="V47" s="201"/>
      <c r="W47" s="201"/>
      <c r="X47" s="201"/>
      <c r="Y47" s="201"/>
      <c r="Z47" s="201"/>
      <c r="AA47" s="201"/>
      <c r="AB47" s="201"/>
      <c r="AC47" s="201"/>
      <c r="AD47" s="201"/>
      <c r="AE47" s="201"/>
      <c r="AF47" s="201"/>
      <c r="AG47" s="201"/>
      <c r="AH47" s="201"/>
      <c r="AI47" s="201"/>
    </row>
    <row r="48" spans="2:35" ht="15" thickTop="1"/>
    <row r="49" spans="2:35">
      <c r="E49" s="594" t="s">
        <v>109</v>
      </c>
      <c r="F49" s="594"/>
      <c r="G49" s="594"/>
      <c r="H49" s="594"/>
      <c r="I49" s="594"/>
      <c r="J49" s="594"/>
      <c r="K49" s="594"/>
      <c r="M49" s="594" t="s">
        <v>110</v>
      </c>
      <c r="N49" s="594"/>
      <c r="O49" s="594"/>
      <c r="P49" s="594"/>
      <c r="Q49" s="594"/>
      <c r="R49" s="594"/>
      <c r="S49" s="594"/>
      <c r="U49" s="594" t="s">
        <v>111</v>
      </c>
      <c r="V49" s="594"/>
      <c r="W49" s="594"/>
      <c r="X49" s="594"/>
      <c r="Y49" s="594"/>
      <c r="Z49" s="594"/>
      <c r="AA49" s="594"/>
      <c r="AC49" s="594" t="s">
        <v>112</v>
      </c>
      <c r="AD49" s="594"/>
      <c r="AE49" s="594"/>
      <c r="AF49" s="594"/>
      <c r="AG49" s="594"/>
      <c r="AH49" s="594"/>
      <c r="AI49" s="594"/>
    </row>
    <row r="50" spans="2:35">
      <c r="C50" s="211" t="s">
        <v>101</v>
      </c>
      <c r="E50" s="181" t="e">
        <f>INDEX(Insert_Assets!$C$394:$D$413,MATCH(Insert_Finance!D4,Financ_Y,0),2)</f>
        <v>#N/A</v>
      </c>
      <c r="F50" s="181"/>
      <c r="G50" s="181" t="e">
        <f>INDEX(Insert_Assets!$C$394:$D$413,MATCH(E50,Financ_Y,0),2)</f>
        <v>#N/A</v>
      </c>
      <c r="H50" s="181"/>
      <c r="I50" s="181" t="e">
        <f>INDEX(Insert_Assets!$C$394:$D$413,MATCH(G50,Financ_Y,0),2)</f>
        <v>#N/A</v>
      </c>
      <c r="J50" s="181"/>
      <c r="K50" s="181" t="e">
        <f>INDEX(Insert_Assets!$C$394:$D$413,MATCH(I50,Financ_Y,0),2)</f>
        <v>#N/A</v>
      </c>
      <c r="L50" s="236"/>
      <c r="M50" s="181" t="e">
        <f>E50</f>
        <v>#N/A</v>
      </c>
      <c r="N50" s="181">
        <f t="shared" ref="N50:S50" si="8">F50</f>
        <v>0</v>
      </c>
      <c r="O50" s="181" t="e">
        <f t="shared" si="8"/>
        <v>#N/A</v>
      </c>
      <c r="P50" s="181">
        <f t="shared" si="8"/>
        <v>0</v>
      </c>
      <c r="Q50" s="181" t="e">
        <f t="shared" si="8"/>
        <v>#N/A</v>
      </c>
      <c r="R50" s="181"/>
      <c r="S50" s="181" t="e">
        <f t="shared" si="8"/>
        <v>#N/A</v>
      </c>
      <c r="T50" s="236"/>
      <c r="U50" s="181" t="e">
        <f>E50</f>
        <v>#N/A</v>
      </c>
      <c r="V50" s="181">
        <f t="shared" ref="V50:AA50" si="9">F50</f>
        <v>0</v>
      </c>
      <c r="W50" s="181" t="e">
        <f t="shared" si="9"/>
        <v>#N/A</v>
      </c>
      <c r="X50" s="181">
        <f t="shared" si="9"/>
        <v>0</v>
      </c>
      <c r="Y50" s="181" t="e">
        <f t="shared" si="9"/>
        <v>#N/A</v>
      </c>
      <c r="Z50" s="181">
        <f t="shared" si="9"/>
        <v>0</v>
      </c>
      <c r="AA50" s="181" t="e">
        <f t="shared" si="9"/>
        <v>#N/A</v>
      </c>
      <c r="AB50" s="236"/>
      <c r="AC50" s="181" t="e">
        <f t="shared" ref="AC50:AI50" si="10">E50</f>
        <v>#N/A</v>
      </c>
      <c r="AD50" s="181">
        <f t="shared" si="10"/>
        <v>0</v>
      </c>
      <c r="AE50" s="181" t="e">
        <f t="shared" si="10"/>
        <v>#N/A</v>
      </c>
      <c r="AF50" s="181">
        <f t="shared" si="10"/>
        <v>0</v>
      </c>
      <c r="AG50" s="181" t="e">
        <f t="shared" si="10"/>
        <v>#N/A</v>
      </c>
      <c r="AH50" s="181">
        <f t="shared" si="10"/>
        <v>0</v>
      </c>
      <c r="AI50" s="181" t="e">
        <f t="shared" si="10"/>
        <v>#N/A</v>
      </c>
    </row>
    <row r="51" spans="2:35">
      <c r="B51" s="592">
        <v>5</v>
      </c>
      <c r="C51" s="208" t="str">
        <f>C11</f>
        <v>Residential</v>
      </c>
      <c r="E51" s="204"/>
      <c r="F51" s="29"/>
      <c r="G51" s="204"/>
      <c r="H51" s="30"/>
      <c r="I51" s="204"/>
      <c r="J51" s="29"/>
      <c r="K51" s="204"/>
      <c r="M51" s="202">
        <f>IF($E11=0,0,M11*(1+E51)*M33/$E11)</f>
        <v>0</v>
      </c>
      <c r="N51" s="29"/>
      <c r="O51" s="202">
        <f>IF(M33=0,0,M51*(1+G51)*O33/M33)</f>
        <v>0</v>
      </c>
      <c r="P51" s="30">
        <f>IF(N33=0,0,N51*(1+H51)*P33/N33)</f>
        <v>0</v>
      </c>
      <c r="Q51" s="202">
        <f>IF(O33=0,0,O51*(1+I51)*Q33/O33)</f>
        <v>0</v>
      </c>
      <c r="R51" s="29">
        <f>IF(P33=0,0,P51*(1+J51)*R33/P33)</f>
        <v>0</v>
      </c>
      <c r="S51" s="202">
        <f>IF(Q33=0,0,Q51*(1+K51)*S33/Q33)</f>
        <v>0</v>
      </c>
      <c r="U51" s="202">
        <f>IF($E11=0,0,O11*(1+E51)*M33/$E11)</f>
        <v>0</v>
      </c>
      <c r="V51" s="29"/>
      <c r="W51" s="202">
        <f>IF(M33=0,0,U51*(1+G51)*O33/M33)</f>
        <v>0</v>
      </c>
      <c r="X51" s="30">
        <f>IF(N33=0,0,V51*(1+H51)*P33/N33)</f>
        <v>0</v>
      </c>
      <c r="Y51" s="202">
        <f>IF(O33=0,0,W51*(1+I51)*Q33/O33)</f>
        <v>0</v>
      </c>
      <c r="Z51" s="29">
        <f>IF(P33=0,0,X51*(1+J51)*R33/P33)</f>
        <v>0</v>
      </c>
      <c r="AA51" s="202">
        <f>IF(Q33=0,0,Y51*(1+K51)*S33/Q33)</f>
        <v>0</v>
      </c>
      <c r="AC51" s="205">
        <f>SUM(M51,U51)</f>
        <v>0</v>
      </c>
      <c r="AD51" s="33">
        <f t="shared" ref="AD51:AI51" si="11">SUM(N51,V51)</f>
        <v>0</v>
      </c>
      <c r="AE51" s="205">
        <f t="shared" si="11"/>
        <v>0</v>
      </c>
      <c r="AF51" s="33">
        <f t="shared" si="11"/>
        <v>0</v>
      </c>
      <c r="AG51" s="205">
        <f t="shared" si="11"/>
        <v>0</v>
      </c>
      <c r="AH51" s="33">
        <f t="shared" si="11"/>
        <v>0</v>
      </c>
      <c r="AI51" s="205">
        <f t="shared" si="11"/>
        <v>0</v>
      </c>
    </row>
    <row r="52" spans="2:35" ht="6" customHeight="1">
      <c r="B52" s="592"/>
      <c r="C52" s="11"/>
      <c r="E52" s="29"/>
      <c r="F52" s="29"/>
      <c r="G52" s="29"/>
      <c r="H52" s="30"/>
      <c r="I52" s="29"/>
      <c r="J52" s="29"/>
      <c r="K52" s="29"/>
      <c r="M52" s="19"/>
      <c r="N52" s="29"/>
      <c r="O52" s="19"/>
      <c r="P52" s="30">
        <f t="shared" ref="P52:P57" si="12">IF(N34=0,0,N52*(1+H52)*P34/N34)</f>
        <v>0</v>
      </c>
      <c r="Q52" s="19"/>
      <c r="R52" s="29">
        <f t="shared" ref="R52:R57" si="13">IF(P34=0,0,P52*(1+J52)*R34/P34)</f>
        <v>0</v>
      </c>
      <c r="S52" s="19"/>
      <c r="U52" s="19"/>
      <c r="V52" s="29"/>
      <c r="W52" s="19"/>
      <c r="X52" s="30">
        <f t="shared" ref="X52:X57" si="14">IF(N34=0,0,V52*(1+H52)*P34/N34)</f>
        <v>0</v>
      </c>
      <c r="Y52" s="19"/>
      <c r="Z52" s="29">
        <f t="shared" ref="Z52:Z61" si="15">IF(P34=0,0,X52*(1+J52)*R34/P34)</f>
        <v>0</v>
      </c>
      <c r="AA52" s="19"/>
      <c r="AC52" s="33"/>
      <c r="AD52" s="33">
        <f t="shared" ref="AD52:AD61" si="16">SUM(N52,V52)</f>
        <v>0</v>
      </c>
      <c r="AE52" s="33"/>
      <c r="AF52" s="33">
        <f t="shared" ref="AF52:AF61" si="17">SUM(P52,X52)</f>
        <v>0</v>
      </c>
      <c r="AG52" s="33"/>
      <c r="AH52" s="33"/>
      <c r="AI52" s="33"/>
    </row>
    <row r="53" spans="2:35">
      <c r="B53" s="592"/>
      <c r="C53" s="208" t="str">
        <f>C13</f>
        <v>Commercial</v>
      </c>
      <c r="E53" s="204"/>
      <c r="F53" s="29"/>
      <c r="G53" s="204"/>
      <c r="H53" s="30"/>
      <c r="I53" s="204"/>
      <c r="J53" s="29"/>
      <c r="K53" s="204"/>
      <c r="M53" s="202">
        <f>IF(E13=0,0,M13*(1+E53)*M35/E13)</f>
        <v>0</v>
      </c>
      <c r="N53" s="29"/>
      <c r="O53" s="202">
        <f>IF(M35=0,0,M53*(1+G53)*O35/M35)</f>
        <v>0</v>
      </c>
      <c r="P53" s="30">
        <f t="shared" si="12"/>
        <v>0</v>
      </c>
      <c r="Q53" s="202">
        <f>IF(O35=0,0,O53*(1+I53)*Q35/O35)</f>
        <v>0</v>
      </c>
      <c r="R53" s="29">
        <f t="shared" si="13"/>
        <v>0</v>
      </c>
      <c r="S53" s="202">
        <f>IF(Q35=0,0,Q53*(1+K53)*S35/Q35)</f>
        <v>0</v>
      </c>
      <c r="U53" s="202">
        <f>IF($E13=0,0,O13*(1+E53)*M35/$E13)</f>
        <v>0</v>
      </c>
      <c r="V53" s="29"/>
      <c r="W53" s="202">
        <f>IF(M35=0,0,U53*(1+G53)*O35/M35)</f>
        <v>0</v>
      </c>
      <c r="X53" s="30">
        <f t="shared" si="14"/>
        <v>0</v>
      </c>
      <c r="Y53" s="202">
        <f>IF(O35=0,0,W53*(1+I53)*Q35/O35)</f>
        <v>0</v>
      </c>
      <c r="Z53" s="29">
        <f t="shared" si="15"/>
        <v>0</v>
      </c>
      <c r="AA53" s="202">
        <f>IF(Q35=0,0,Y53*(1+K53)*S35/Q35)</f>
        <v>0</v>
      </c>
      <c r="AC53" s="205">
        <f t="shared" ref="AC53:AC61" si="18">SUM(M53,U53)</f>
        <v>0</v>
      </c>
      <c r="AD53" s="33">
        <f t="shared" si="16"/>
        <v>0</v>
      </c>
      <c r="AE53" s="205">
        <f t="shared" ref="AE53:AE61" si="19">SUM(O53,W53)</f>
        <v>0</v>
      </c>
      <c r="AF53" s="33">
        <f t="shared" si="17"/>
        <v>0</v>
      </c>
      <c r="AG53" s="205">
        <f t="shared" ref="AG53:AG61" si="20">SUM(Q53,Y53)</f>
        <v>0</v>
      </c>
      <c r="AH53" s="33">
        <f t="shared" ref="AH53:AH61" si="21">SUM(R53,Z53)</f>
        <v>0</v>
      </c>
      <c r="AI53" s="205">
        <f t="shared" ref="AI53:AI61" si="22">SUM(S53,AA53)</f>
        <v>0</v>
      </c>
    </row>
    <row r="54" spans="2:35" ht="6" customHeight="1">
      <c r="B54" s="592"/>
      <c r="C54" s="11"/>
      <c r="E54" s="29"/>
      <c r="F54" s="29"/>
      <c r="G54" s="29"/>
      <c r="H54" s="30"/>
      <c r="I54" s="29"/>
      <c r="J54" s="29"/>
      <c r="K54" s="29"/>
      <c r="M54" s="19"/>
      <c r="N54" s="29"/>
      <c r="O54" s="19"/>
      <c r="P54" s="30">
        <f t="shared" si="12"/>
        <v>0</v>
      </c>
      <c r="Q54" s="19"/>
      <c r="R54" s="29">
        <f t="shared" si="13"/>
        <v>0</v>
      </c>
      <c r="S54" s="19"/>
      <c r="U54" s="19"/>
      <c r="V54" s="29"/>
      <c r="W54" s="202"/>
      <c r="X54" s="30">
        <f t="shared" si="14"/>
        <v>0</v>
      </c>
      <c r="Y54" s="19"/>
      <c r="Z54" s="29">
        <f t="shared" si="15"/>
        <v>0</v>
      </c>
      <c r="AA54" s="19"/>
      <c r="AC54" s="33"/>
      <c r="AD54" s="33">
        <f t="shared" si="16"/>
        <v>0</v>
      </c>
      <c r="AE54" s="33"/>
      <c r="AF54" s="33">
        <f t="shared" si="17"/>
        <v>0</v>
      </c>
      <c r="AG54" s="33"/>
      <c r="AH54" s="33">
        <f t="shared" si="21"/>
        <v>0</v>
      </c>
      <c r="AI54" s="33"/>
    </row>
    <row r="55" spans="2:35">
      <c r="B55" s="592"/>
      <c r="C55" s="208" t="str">
        <f>C15</f>
        <v>Productive</v>
      </c>
      <c r="E55" s="204"/>
      <c r="F55" s="29"/>
      <c r="G55" s="204"/>
      <c r="H55" s="30"/>
      <c r="I55" s="204"/>
      <c r="J55" s="29"/>
      <c r="K55" s="204"/>
      <c r="M55" s="202">
        <f>IF(E15=0,0,M15*(1+E55)*M37/E15)</f>
        <v>0</v>
      </c>
      <c r="N55" s="29"/>
      <c r="O55" s="202">
        <f>IF(M37=0,0,M55*(1+G55)*O37/M37)</f>
        <v>0</v>
      </c>
      <c r="P55" s="30">
        <f t="shared" si="12"/>
        <v>0</v>
      </c>
      <c r="Q55" s="202">
        <f>IF(O37=0,0,O55*(1+I55)*Q37/O37)</f>
        <v>0</v>
      </c>
      <c r="R55" s="29">
        <f t="shared" si="13"/>
        <v>0</v>
      </c>
      <c r="S55" s="202">
        <f>IF(Q37=0,0,Q55*(1+K55)*S37/Q37)</f>
        <v>0</v>
      </c>
      <c r="U55" s="202">
        <f>IF($E15=0,0,O15*(1+E55)*M37/$E15)</f>
        <v>0</v>
      </c>
      <c r="V55" s="29"/>
      <c r="W55" s="202">
        <f>IF(M37=0,0,U55*(1+G55)*O37/M37)</f>
        <v>0</v>
      </c>
      <c r="X55" s="30">
        <f t="shared" si="14"/>
        <v>0</v>
      </c>
      <c r="Y55" s="202">
        <f>IF(O37=0,0,W55*(1+I55)*Q37/O37)</f>
        <v>0</v>
      </c>
      <c r="Z55" s="29">
        <f t="shared" si="15"/>
        <v>0</v>
      </c>
      <c r="AA55" s="202">
        <f>IF(Q37=0,0,Y55*(1+K55)*S37/Q37)</f>
        <v>0</v>
      </c>
      <c r="AC55" s="205">
        <f t="shared" si="18"/>
        <v>0</v>
      </c>
      <c r="AD55" s="33">
        <f t="shared" si="16"/>
        <v>0</v>
      </c>
      <c r="AE55" s="205">
        <f t="shared" si="19"/>
        <v>0</v>
      </c>
      <c r="AF55" s="33">
        <f t="shared" si="17"/>
        <v>0</v>
      </c>
      <c r="AG55" s="205">
        <f t="shared" si="20"/>
        <v>0</v>
      </c>
      <c r="AH55" s="33">
        <f t="shared" si="21"/>
        <v>0</v>
      </c>
      <c r="AI55" s="205">
        <f t="shared" si="22"/>
        <v>0</v>
      </c>
    </row>
    <row r="56" spans="2:35" ht="6" customHeight="1">
      <c r="B56" s="592"/>
      <c r="C56" s="11"/>
      <c r="E56" s="29"/>
      <c r="F56" s="29"/>
      <c r="G56" s="29"/>
      <c r="H56" s="30"/>
      <c r="I56" s="29"/>
      <c r="J56" s="29"/>
      <c r="K56" s="29"/>
      <c r="M56" s="237"/>
      <c r="N56" s="29"/>
      <c r="O56" s="19"/>
      <c r="P56" s="30">
        <f t="shared" si="12"/>
        <v>0</v>
      </c>
      <c r="Q56" s="19"/>
      <c r="R56" s="29">
        <f t="shared" si="13"/>
        <v>0</v>
      </c>
      <c r="S56" s="19"/>
      <c r="U56" s="19"/>
      <c r="V56" s="29"/>
      <c r="W56" s="19"/>
      <c r="X56" s="30">
        <f t="shared" si="14"/>
        <v>0</v>
      </c>
      <c r="Y56" s="19"/>
      <c r="Z56" s="29">
        <f t="shared" si="15"/>
        <v>0</v>
      </c>
      <c r="AA56" s="19"/>
      <c r="AC56" s="33"/>
      <c r="AD56" s="33">
        <f t="shared" si="16"/>
        <v>0</v>
      </c>
      <c r="AE56" s="33"/>
      <c r="AF56" s="33">
        <f t="shared" si="17"/>
        <v>0</v>
      </c>
      <c r="AG56" s="33"/>
      <c r="AH56" s="33">
        <f t="shared" si="21"/>
        <v>0</v>
      </c>
      <c r="AI56" s="33"/>
    </row>
    <row r="57" spans="2:35">
      <c r="B57" s="592"/>
      <c r="C57" s="208" t="str">
        <f>C17</f>
        <v>Public</v>
      </c>
      <c r="E57" s="204"/>
      <c r="F57" s="29"/>
      <c r="G57" s="204"/>
      <c r="H57" s="30"/>
      <c r="I57" s="204"/>
      <c r="J57" s="29"/>
      <c r="K57" s="204"/>
      <c r="M57" s="202">
        <f>IF(E17=0,0,M17*(1+E57)*M39/E17)</f>
        <v>0</v>
      </c>
      <c r="N57" s="29"/>
      <c r="O57" s="202">
        <f>IF(M39=0,0,M57*(1+G57)*O39/M39)</f>
        <v>0</v>
      </c>
      <c r="P57" s="30">
        <f t="shared" si="12"/>
        <v>0</v>
      </c>
      <c r="Q57" s="202">
        <f>IF(O39=0,0,O57*(1+I57)*Q39/O39)</f>
        <v>0</v>
      </c>
      <c r="R57" s="29">
        <f t="shared" si="13"/>
        <v>0</v>
      </c>
      <c r="S57" s="202">
        <f>IF(Q39=0,0,Q57*(1+K57)*S39/Q39)</f>
        <v>0</v>
      </c>
      <c r="U57" s="202">
        <f>IF($E17=0,0,O17*(1+E57)*M39/$E17)</f>
        <v>0</v>
      </c>
      <c r="V57" s="29"/>
      <c r="W57" s="202">
        <f>IF(M39=0,0,U57*(1+G57)*O39/M39)</f>
        <v>0</v>
      </c>
      <c r="X57" s="30">
        <f t="shared" si="14"/>
        <v>0</v>
      </c>
      <c r="Y57" s="202">
        <f>IF(O39=0,0,W57*(1+I57)*Q39/O39)</f>
        <v>0</v>
      </c>
      <c r="Z57" s="29">
        <f t="shared" si="15"/>
        <v>0</v>
      </c>
      <c r="AA57" s="202">
        <f>IF(Q39=0,0,Y57*(1+K57)*S39/Q39)</f>
        <v>0</v>
      </c>
      <c r="AC57" s="205">
        <f t="shared" si="18"/>
        <v>0</v>
      </c>
      <c r="AD57" s="33">
        <f t="shared" si="16"/>
        <v>0</v>
      </c>
      <c r="AE57" s="205">
        <f t="shared" si="19"/>
        <v>0</v>
      </c>
      <c r="AF57" s="33">
        <f t="shared" si="17"/>
        <v>0</v>
      </c>
      <c r="AG57" s="205">
        <f t="shared" si="20"/>
        <v>0</v>
      </c>
      <c r="AH57" s="33">
        <f t="shared" si="21"/>
        <v>0</v>
      </c>
      <c r="AI57" s="205">
        <f t="shared" si="22"/>
        <v>0</v>
      </c>
    </row>
    <row r="58" spans="2:35" ht="5.65" customHeight="1">
      <c r="B58" s="592"/>
      <c r="C58" s="11"/>
      <c r="D58" s="16"/>
      <c r="E58" s="209"/>
      <c r="F58" s="17"/>
      <c r="G58" s="18"/>
      <c r="H58" s="18"/>
      <c r="I58" s="18"/>
      <c r="K58" s="11"/>
      <c r="L58" s="17"/>
      <c r="M58" s="19"/>
      <c r="N58" s="17"/>
      <c r="O58" s="19"/>
      <c r="P58" s="19"/>
      <c r="Q58" s="34"/>
      <c r="U58" s="19"/>
      <c r="V58" s="17"/>
      <c r="W58" s="19"/>
      <c r="X58" s="19"/>
      <c r="Y58" s="34"/>
      <c r="Z58" s="8">
        <f t="shared" si="15"/>
        <v>0</v>
      </c>
    </row>
    <row r="59" spans="2:35">
      <c r="B59" s="592"/>
      <c r="C59" s="208" t="str">
        <f>C19</f>
        <v/>
      </c>
      <c r="E59" s="204"/>
      <c r="F59" s="29"/>
      <c r="G59" s="204"/>
      <c r="H59" s="30"/>
      <c r="I59" s="204"/>
      <c r="J59" s="29"/>
      <c r="K59" s="204"/>
      <c r="M59" s="202">
        <f>IF(E19=0,0,M19*(1+E59)*M41/E19)</f>
        <v>0</v>
      </c>
      <c r="N59" s="29"/>
      <c r="O59" s="202">
        <f>IF(M41=0,0,M59*(1+G59)*O41/M41)</f>
        <v>0</v>
      </c>
      <c r="P59" s="30">
        <f>IF(N41=0,0,N59*(1+H59)*P41/N41)</f>
        <v>0</v>
      </c>
      <c r="Q59" s="202">
        <f>IF(O41=0,0,O59*(1+I59)*Q41/O41)</f>
        <v>0</v>
      </c>
      <c r="R59" s="29">
        <f>IF(P41=0,0,P59*(1+J59)*R41/P41)</f>
        <v>0</v>
      </c>
      <c r="S59" s="202">
        <f>IF(Q41=0,0,Q59*(1+K59)*S41/Q41)</f>
        <v>0</v>
      </c>
      <c r="U59" s="202">
        <f>IF($E19=0,0,O19*(1+E59)*M41/$E19)</f>
        <v>0</v>
      </c>
      <c r="V59" s="29"/>
      <c r="W59" s="202">
        <f>IF(M41=0,0,U59*(1+G59)*O41/M41)</f>
        <v>0</v>
      </c>
      <c r="X59" s="30">
        <f>IF(N41=0,0,V59*(1+H59)*P41/N41)</f>
        <v>0</v>
      </c>
      <c r="Y59" s="202">
        <f>IF(O41=0,0,W59*(1+I59)*Q41/O41)</f>
        <v>0</v>
      </c>
      <c r="Z59" s="29">
        <f t="shared" si="15"/>
        <v>0</v>
      </c>
      <c r="AA59" s="202">
        <f>IF(Q41=0,0,Y59*(1+K59)*S41/Q41)</f>
        <v>0</v>
      </c>
      <c r="AC59" s="205">
        <f t="shared" si="18"/>
        <v>0</v>
      </c>
      <c r="AD59" s="33">
        <f t="shared" si="16"/>
        <v>0</v>
      </c>
      <c r="AE59" s="205">
        <f t="shared" si="19"/>
        <v>0</v>
      </c>
      <c r="AF59" s="33">
        <f t="shared" si="17"/>
        <v>0</v>
      </c>
      <c r="AG59" s="205">
        <f t="shared" si="20"/>
        <v>0</v>
      </c>
      <c r="AH59" s="33">
        <f t="shared" si="21"/>
        <v>0</v>
      </c>
      <c r="AI59" s="205">
        <f t="shared" si="22"/>
        <v>0</v>
      </c>
    </row>
    <row r="60" spans="2:35" ht="5.65" customHeight="1">
      <c r="B60" s="592"/>
      <c r="C60" s="11"/>
      <c r="D60" s="16"/>
      <c r="E60" s="209"/>
      <c r="F60" s="17"/>
      <c r="G60" s="18"/>
      <c r="H60" s="18"/>
      <c r="I60" s="18"/>
      <c r="K60" s="11"/>
      <c r="L60" s="17"/>
      <c r="M60" s="19"/>
      <c r="N60" s="17"/>
      <c r="O60" s="19"/>
      <c r="P60" s="19"/>
      <c r="Q60" s="34"/>
      <c r="U60" s="19"/>
      <c r="V60" s="17"/>
      <c r="W60" s="19"/>
      <c r="X60" s="19"/>
      <c r="Y60" s="34"/>
      <c r="Z60" s="8">
        <f t="shared" si="15"/>
        <v>0</v>
      </c>
    </row>
    <row r="61" spans="2:35" ht="15" thickBot="1">
      <c r="B61" s="592"/>
      <c r="C61" s="223" t="str">
        <f>C21</f>
        <v/>
      </c>
      <c r="D61" s="201"/>
      <c r="E61" s="238"/>
      <c r="F61" s="239"/>
      <c r="G61" s="238"/>
      <c r="H61" s="240"/>
      <c r="I61" s="238"/>
      <c r="J61" s="239"/>
      <c r="K61" s="238"/>
      <c r="L61" s="201"/>
      <c r="M61" s="224">
        <f>IF(E21=0,0,M21*(1+E61)*M43/E21)</f>
        <v>0</v>
      </c>
      <c r="N61" s="239"/>
      <c r="O61" s="224">
        <f>IF(M43=0,0,M61*(1+G61)*O43/M43)</f>
        <v>0</v>
      </c>
      <c r="P61" s="240">
        <f>IF(N43=0,0,N61*(1+H61)*P43/N43)</f>
        <v>0</v>
      </c>
      <c r="Q61" s="224">
        <f>IF(O43=0,0,O61*(1+I61)*Q43/O43)</f>
        <v>0</v>
      </c>
      <c r="R61" s="239">
        <f>IF(P43=0,0,P61*(1+J61)*R43/P43)</f>
        <v>0</v>
      </c>
      <c r="S61" s="224">
        <f>IF(Q43=0,0,Q61*(1+K61)*S43/Q43)</f>
        <v>0</v>
      </c>
      <c r="T61" s="201"/>
      <c r="U61" s="224">
        <f>IF($E21=0,0,O21*(1+E61)*M43/$E21)</f>
        <v>0</v>
      </c>
      <c r="V61" s="239"/>
      <c r="W61" s="224">
        <f>IF(M43=0,0,U61*(1+G61)*O43/M43)</f>
        <v>0</v>
      </c>
      <c r="X61" s="240">
        <f>IF(N43=0,0,V61*(1+H61)*P43/N43)</f>
        <v>0</v>
      </c>
      <c r="Y61" s="224">
        <f>IF(O43=0,0,W61*(1+I61)*Q43/O43)</f>
        <v>0</v>
      </c>
      <c r="Z61" s="239">
        <f t="shared" si="15"/>
        <v>0</v>
      </c>
      <c r="AA61" s="224">
        <f>IF(Q43=0,0,Y61*(1+K61)*S43/Q43)</f>
        <v>0</v>
      </c>
      <c r="AB61" s="201"/>
      <c r="AC61" s="226">
        <f t="shared" si="18"/>
        <v>0</v>
      </c>
      <c r="AD61" s="241">
        <f t="shared" si="16"/>
        <v>0</v>
      </c>
      <c r="AE61" s="226">
        <f t="shared" si="19"/>
        <v>0</v>
      </c>
      <c r="AF61" s="241">
        <f t="shared" si="17"/>
        <v>0</v>
      </c>
      <c r="AG61" s="226">
        <f t="shared" si="20"/>
        <v>0</v>
      </c>
      <c r="AH61" s="241">
        <f t="shared" si="21"/>
        <v>0</v>
      </c>
      <c r="AI61" s="226">
        <f t="shared" si="22"/>
        <v>0</v>
      </c>
    </row>
    <row r="62" spans="2:35" ht="15" thickTop="1">
      <c r="K62" s="214" t="s">
        <v>69</v>
      </c>
      <c r="M62" s="216">
        <f t="shared" ref="M62:AI62" si="23">SUM(M51:M61)</f>
        <v>0</v>
      </c>
      <c r="N62" s="217">
        <f t="shared" si="23"/>
        <v>0</v>
      </c>
      <c r="O62" s="216">
        <f t="shared" si="23"/>
        <v>0</v>
      </c>
      <c r="P62" s="233">
        <f t="shared" si="23"/>
        <v>0</v>
      </c>
      <c r="Q62" s="216">
        <f t="shared" si="23"/>
        <v>0</v>
      </c>
      <c r="R62" s="218">
        <f t="shared" si="23"/>
        <v>0</v>
      </c>
      <c r="S62" s="205">
        <f t="shared" si="23"/>
        <v>0</v>
      </c>
      <c r="T62" s="233">
        <f t="shared" si="23"/>
        <v>0</v>
      </c>
      <c r="U62" s="216">
        <f t="shared" si="23"/>
        <v>0</v>
      </c>
      <c r="V62" s="217">
        <f t="shared" si="23"/>
        <v>0</v>
      </c>
      <c r="W62" s="216">
        <f t="shared" si="23"/>
        <v>0</v>
      </c>
      <c r="X62" s="233">
        <f t="shared" si="23"/>
        <v>0</v>
      </c>
      <c r="Y62" s="216">
        <f t="shared" si="23"/>
        <v>0</v>
      </c>
      <c r="Z62" s="218">
        <f t="shared" si="23"/>
        <v>0</v>
      </c>
      <c r="AA62" s="205">
        <f t="shared" si="23"/>
        <v>0</v>
      </c>
      <c r="AB62" s="233">
        <f t="shared" si="23"/>
        <v>0</v>
      </c>
      <c r="AC62" s="216">
        <f t="shared" si="23"/>
        <v>0</v>
      </c>
      <c r="AD62" s="217">
        <f t="shared" si="23"/>
        <v>0</v>
      </c>
      <c r="AE62" s="216">
        <f t="shared" si="23"/>
        <v>0</v>
      </c>
      <c r="AF62" s="233">
        <f t="shared" si="23"/>
        <v>0</v>
      </c>
      <c r="AG62" s="216">
        <f t="shared" si="23"/>
        <v>0</v>
      </c>
      <c r="AH62" s="218">
        <f t="shared" si="23"/>
        <v>0</v>
      </c>
      <c r="AI62" s="205">
        <f t="shared" si="23"/>
        <v>0</v>
      </c>
    </row>
    <row r="63" spans="2:35">
      <c r="AA63" s="24"/>
    </row>
  </sheetData>
  <sheetProtection algorithmName="SHA-512" hashValue="e3/WTSZ8o2KgKwSJrH1pRX3kvlX6SzOAhZHIE0JTj1jjldK/eA/25zpCIjEpQUZQYmYX7ApYox87kF/lrHOwEA==" saltValue="yFVwTAni/ZL46sZO/Gorrg==" spinCount="100000" sheet="1" objects="1" scenarios="1"/>
  <protectedRanges>
    <protectedRange sqref="K61" name="Growth 24"/>
    <protectedRange sqref="K59" name="Growth 23"/>
    <protectedRange sqref="K57" name="Growth 22"/>
    <protectedRange sqref="K55" name="Growth 21"/>
    <protectedRange sqref="K53" name="Growth 20"/>
    <protectedRange sqref="K51" name="Growth 19"/>
    <protectedRange sqref="I61" name="Growth 18"/>
    <protectedRange sqref="I59" name="Growth 17"/>
    <protectedRange sqref="I57" name="Growth 16"/>
    <protectedRange sqref="I55" name="Growth 15"/>
    <protectedRange sqref="I53" name="Growth 14"/>
    <protectedRange sqref="I51" name="Growth 13"/>
    <protectedRange sqref="G61" name="Growth 12"/>
    <protectedRange sqref="G59" name="Growth 11"/>
    <protectedRange sqref="G57" name="Growth 10"/>
    <protectedRange sqref="G55" name="Growth 9"/>
    <protectedRange sqref="G53" name="Growth 8"/>
    <protectedRange sqref="G51" name="Growth 7"/>
    <protectedRange sqref="E61" name="Growth 6"/>
    <protectedRange sqref="E59" name="Growth 5"/>
    <protectedRange sqref="E57" name="Growth 4"/>
    <protectedRange sqref="E55" name="Growth 3"/>
    <protectedRange sqref="E53" name="Growth 2"/>
    <protectedRange sqref="E51" name="Growth 1"/>
    <protectedRange sqref="K43" name="Add 24"/>
    <protectedRange sqref="K41" name="Add 23"/>
    <protectedRange sqref="K39" name="Add 22"/>
    <protectedRange sqref="K37" name="Add 21"/>
    <protectedRange sqref="K35" name="Add 20"/>
    <protectedRange sqref="K33" name="Add 19"/>
    <protectedRange sqref="I43" name="Add 18"/>
    <protectedRange sqref="I41" name="Add 17"/>
    <protectedRange sqref="I39" name="Add 16"/>
    <protectedRange sqref="I37" name="Add 15"/>
    <protectedRange sqref="I35" name="Add 14"/>
    <protectedRange sqref="I33" name="Add 13"/>
    <protectedRange sqref="G43" name="Add 12"/>
    <protectedRange sqref="G41" name="Add 11"/>
    <protectedRange sqref="G39" name="Add 10"/>
    <protectedRange sqref="G37" name="Add 9"/>
    <protectedRange sqref="G35" name="Add 8"/>
    <protectedRange sqref="G33" name="Add 7"/>
    <protectedRange sqref="E43" name="Add 6"/>
    <protectedRange sqref="E41" name="Add 5"/>
    <protectedRange sqref="E39" name="Add 4"/>
    <protectedRange sqref="E37" name="Add 3"/>
    <protectedRange sqref="E35" name="Add 2"/>
    <protectedRange sqref="E33" name="Add 1"/>
    <protectedRange sqref="I21" name="Night 6"/>
    <protectedRange sqref="I19" name="Night 5"/>
    <protectedRange sqref="I17" name="Night 4"/>
    <protectedRange sqref="I15" name="Night 3"/>
    <protectedRange sqref="I13" name="Night 2"/>
    <protectedRange sqref="I11" name="Night 1"/>
    <protectedRange sqref="G21" name="Daily 6"/>
    <protectedRange sqref="G19" name="Daily 5"/>
    <protectedRange sqref="G17" name="Daily 4"/>
    <protectedRange sqref="G15" name="Daily 3"/>
    <protectedRange sqref="G13" name="Daily 2"/>
    <protectedRange sqref="G11" name="Daily 1"/>
  </protectedRanges>
  <mergeCells count="19">
    <mergeCell ref="U49:AA49"/>
    <mergeCell ref="AC49:AI49"/>
    <mergeCell ref="E31:K31"/>
    <mergeCell ref="M31:S31"/>
    <mergeCell ref="B33:B43"/>
    <mergeCell ref="B51:B61"/>
    <mergeCell ref="B11:B21"/>
    <mergeCell ref="B2:C2"/>
    <mergeCell ref="E10:Q10"/>
    <mergeCell ref="E49:K49"/>
    <mergeCell ref="M49:S49"/>
    <mergeCell ref="D2:E2"/>
    <mergeCell ref="F2:G2"/>
    <mergeCell ref="H2:I2"/>
    <mergeCell ref="J2:K2"/>
    <mergeCell ref="L2:M2"/>
    <mergeCell ref="N2:O2"/>
    <mergeCell ref="P2:Q2"/>
    <mergeCell ref="R2:S2"/>
  </mergeCells>
  <conditionalFormatting sqref="E11 K11 E13 K13 E15 K15 E17 K17 E19 K19 E21 K21:K22">
    <cfRule type="cellIs" dxfId="212" priority="16" operator="between">
      <formula>0</formula>
      <formula>0</formula>
    </cfRule>
  </conditionalFormatting>
  <conditionalFormatting sqref="E11:F16">
    <cfRule type="containsText" dxfId="211" priority="102" operator="containsText" text="NOK">
      <formula>NOT(ISERROR(SEARCH("NOK",E11)))</formula>
    </cfRule>
    <cfRule type="beginsWith" dxfId="210" priority="101" operator="beginsWith" text="OK">
      <formula>LEFT(E11,LEN("OK"))="OK"</formula>
    </cfRule>
  </conditionalFormatting>
  <conditionalFormatting sqref="E18:F20">
    <cfRule type="containsText" dxfId="209" priority="94" operator="containsText" text="NOK">
      <formula>NOT(ISERROR(SEARCH("NOK",E18)))</formula>
    </cfRule>
    <cfRule type="beginsWith" dxfId="208" priority="93" operator="beginsWith" text="OK">
      <formula>LEFT(E18,LEN("OK"))="OK"</formula>
    </cfRule>
  </conditionalFormatting>
  <conditionalFormatting sqref="E58:F58">
    <cfRule type="containsText" dxfId="207" priority="54" operator="containsText" text="NOK">
      <formula>NOT(ISERROR(SEARCH("NOK",E58)))</formula>
    </cfRule>
    <cfRule type="beginsWith" dxfId="206" priority="53" operator="beginsWith" text="OK">
      <formula>LEFT(E58,LEN("OK"))="OK"</formula>
    </cfRule>
  </conditionalFormatting>
  <conditionalFormatting sqref="E60:F60">
    <cfRule type="beginsWith" dxfId="205" priority="45" operator="beginsWith" text="OK">
      <formula>LEFT(E60,LEN("OK"))="OK"</formula>
    </cfRule>
    <cfRule type="containsText" dxfId="204" priority="46" operator="containsText" text="NOK">
      <formula>NOT(ISERROR(SEARCH("NOK",E60)))</formula>
    </cfRule>
  </conditionalFormatting>
  <conditionalFormatting sqref="L11:L16">
    <cfRule type="containsText" dxfId="203" priority="70" operator="containsText" text="NOK">
      <formula>NOT(ISERROR(SEARCH("NOK",L11)))</formula>
    </cfRule>
    <cfRule type="beginsWith" dxfId="202" priority="69" operator="beginsWith" text="OK">
      <formula>LEFT(L11,LEN("OK"))="OK"</formula>
    </cfRule>
  </conditionalFormatting>
  <conditionalFormatting sqref="L18:L20">
    <cfRule type="containsText" dxfId="201" priority="66" operator="containsText" text="NOK">
      <formula>NOT(ISERROR(SEARCH("NOK",L18)))</formula>
    </cfRule>
    <cfRule type="beginsWith" dxfId="200" priority="65" operator="beginsWith" text="OK">
      <formula>LEFT(L18,LEN("OK"))="OK"</formula>
    </cfRule>
  </conditionalFormatting>
  <conditionalFormatting sqref="L22">
    <cfRule type="containsText" dxfId="199" priority="76" operator="containsText" text="NOK">
      <formula>NOT(ISERROR(SEARCH("NOK",L22)))</formula>
    </cfRule>
    <cfRule type="beginsWith" dxfId="198" priority="75" operator="beginsWith" text="OK">
      <formula>LEFT(L22,LEN("OK"))="OK"</formula>
    </cfRule>
  </conditionalFormatting>
  <conditionalFormatting sqref="L58">
    <cfRule type="containsText" dxfId="197" priority="50" operator="containsText" text="NOK">
      <formula>NOT(ISERROR(SEARCH("NOK",L58)))</formula>
    </cfRule>
    <cfRule type="beginsWith" dxfId="196" priority="49" operator="beginsWith" text="OK">
      <formula>LEFT(L58,LEN("OK"))="OK"</formula>
    </cfRule>
  </conditionalFormatting>
  <conditionalFormatting sqref="L60">
    <cfRule type="beginsWith" dxfId="195" priority="41" operator="beginsWith" text="OK">
      <formula>LEFT(L60,LEN("OK"))="OK"</formula>
    </cfRule>
    <cfRule type="containsText" dxfId="194" priority="42" operator="containsText" text="NOK">
      <formula>NOT(ISERROR(SEARCH("NOK",L60)))</formula>
    </cfRule>
  </conditionalFormatting>
  <conditionalFormatting sqref="N11:N21">
    <cfRule type="containsText" dxfId="193" priority="78" operator="containsText" text="NOK">
      <formula>NOT(ISERROR(SEARCH("NOK",N11)))</formula>
    </cfRule>
    <cfRule type="beginsWith" dxfId="192" priority="77" operator="beginsWith" text="OK">
      <formula>LEFT(N11,LEN("OK"))="OK"</formula>
    </cfRule>
  </conditionalFormatting>
  <conditionalFormatting sqref="N43">
    <cfRule type="beginsWith" dxfId="191" priority="2" operator="beginsWith" text="OK">
      <formula>LEFT(N43,LEN("OK"))="OK"</formula>
    </cfRule>
    <cfRule type="containsText" dxfId="190" priority="3" operator="containsText" text="NOK">
      <formula>NOT(ISERROR(SEARCH("NOK",N43)))</formula>
    </cfRule>
  </conditionalFormatting>
  <conditionalFormatting sqref="N58">
    <cfRule type="beginsWith" dxfId="189" priority="51" operator="beginsWith" text="OK">
      <formula>LEFT(N58,LEN("OK"))="OK"</formula>
    </cfRule>
    <cfRule type="containsText" dxfId="188" priority="52" operator="containsText" text="NOK">
      <formula>NOT(ISERROR(SEARCH("NOK",N58)))</formula>
    </cfRule>
  </conditionalFormatting>
  <conditionalFormatting sqref="N60">
    <cfRule type="containsText" dxfId="187" priority="44" operator="containsText" text="NOK">
      <formula>NOT(ISERROR(SEARCH("NOK",N60)))</formula>
    </cfRule>
    <cfRule type="beginsWith" dxfId="186" priority="43" operator="beginsWith" text="OK">
      <formula>LEFT(N60,LEN("OK"))="OK"</formula>
    </cfRule>
  </conditionalFormatting>
  <conditionalFormatting sqref="Q11:Q22 E22:F22 AC59:AI59 AC61:AI61">
    <cfRule type="beginsWith" dxfId="185" priority="131" operator="beginsWith" text="OK">
      <formula>LEFT(E11,LEN("OK"))="OK"</formula>
    </cfRule>
    <cfRule type="containsText" dxfId="184" priority="132" operator="containsText" text="NOK">
      <formula>NOT(ISERROR(SEARCH("NOK",E11)))</formula>
    </cfRule>
  </conditionalFormatting>
  <conditionalFormatting sqref="Q43">
    <cfRule type="beginsWith" dxfId="183" priority="4" operator="beginsWith" text="OK">
      <formula>LEFT(Q43,LEN("OK"))="OK"</formula>
    </cfRule>
    <cfRule type="containsText" dxfId="182" priority="5" operator="containsText" text="NOK">
      <formula>NOT(ISERROR(SEARCH("NOK",Q43)))</formula>
    </cfRule>
  </conditionalFormatting>
  <conditionalFormatting sqref="Q58">
    <cfRule type="beginsWith" dxfId="181" priority="55" operator="beginsWith" text="OK">
      <formula>LEFT(Q58,LEN("OK"))="OK"</formula>
    </cfRule>
    <cfRule type="containsText" dxfId="180" priority="56" operator="containsText" text="NOK">
      <formula>NOT(ISERROR(SEARCH("NOK",Q58)))</formula>
    </cfRule>
  </conditionalFormatting>
  <conditionalFormatting sqref="Q60">
    <cfRule type="containsText" dxfId="179" priority="48" operator="containsText" text="NOK">
      <formula>NOT(ISERROR(SEARCH("NOK",Q60)))</formula>
    </cfRule>
    <cfRule type="beginsWith" dxfId="178" priority="47" operator="beginsWith" text="OK">
      <formula>LEFT(Q60,LEN("OK"))="OK"</formula>
    </cfRule>
  </conditionalFormatting>
  <conditionalFormatting sqref="S44:S47">
    <cfRule type="beginsWith" dxfId="177" priority="23" operator="beginsWith" text="OK">
      <formula>LEFT(S44,LEN("OK"))="OK"</formula>
    </cfRule>
    <cfRule type="containsText" dxfId="176" priority="24" operator="containsText" text="NOK">
      <formula>NOT(ISERROR(SEARCH("NOK",S44)))</formula>
    </cfRule>
  </conditionalFormatting>
  <conditionalFormatting sqref="S62">
    <cfRule type="containsText" dxfId="175" priority="22" operator="containsText" text="NOK">
      <formula>NOT(ISERROR(SEARCH("NOK",S62)))</formula>
    </cfRule>
    <cfRule type="beginsWith" dxfId="174" priority="21" operator="beginsWith" text="OK">
      <formula>LEFT(S62,LEN("OK"))="OK"</formula>
    </cfRule>
  </conditionalFormatting>
  <conditionalFormatting sqref="V58">
    <cfRule type="containsText" dxfId="173" priority="30" operator="containsText" text="NOK">
      <formula>NOT(ISERROR(SEARCH("NOK",V58)))</formula>
    </cfRule>
    <cfRule type="beginsWith" dxfId="172" priority="29" operator="beginsWith" text="OK">
      <formula>LEFT(V58,LEN("OK"))="OK"</formula>
    </cfRule>
  </conditionalFormatting>
  <conditionalFormatting sqref="V60">
    <cfRule type="containsText" dxfId="171" priority="26" operator="containsText" text="NOK">
      <formula>NOT(ISERROR(SEARCH("NOK",V60)))</formula>
    </cfRule>
    <cfRule type="beginsWith" dxfId="170" priority="25" operator="beginsWith" text="OK">
      <formula>LEFT(V60,LEN("OK"))="OK"</formula>
    </cfRule>
  </conditionalFormatting>
  <conditionalFormatting sqref="Y58">
    <cfRule type="containsText" dxfId="169" priority="32" operator="containsText" text="NOK">
      <formula>NOT(ISERROR(SEARCH("NOK",Y58)))</formula>
    </cfRule>
    <cfRule type="beginsWith" dxfId="168" priority="31" operator="beginsWith" text="OK">
      <formula>LEFT(Y58,LEN("OK"))="OK"</formula>
    </cfRule>
  </conditionalFormatting>
  <conditionalFormatting sqref="Y60">
    <cfRule type="containsText" dxfId="167" priority="28" operator="containsText" text="NOK">
      <formula>NOT(ISERROR(SEARCH("NOK",Y60)))</formula>
    </cfRule>
    <cfRule type="beginsWith" dxfId="166" priority="27" operator="beginsWith" text="OK">
      <formula>LEFT(Y60,LEN("OK"))="OK"</formula>
    </cfRule>
  </conditionalFormatting>
  <conditionalFormatting sqref="AA62">
    <cfRule type="containsText" dxfId="165" priority="20" operator="containsText" text="NOK">
      <formula>NOT(ISERROR(SEARCH("NOK",AA62)))</formula>
    </cfRule>
    <cfRule type="beginsWith" dxfId="164" priority="19" operator="beginsWith" text="OK">
      <formula>LEFT(AA62,LEN("OK"))="OK"</formula>
    </cfRule>
  </conditionalFormatting>
  <conditionalFormatting sqref="AC51:AI57">
    <cfRule type="beginsWith" dxfId="163" priority="57" operator="beginsWith" text="OK">
      <formula>LEFT(AC51,LEN("OK"))="OK"</formula>
    </cfRule>
    <cfRule type="containsText" dxfId="162" priority="58" operator="containsText" text="NOK">
      <formula>NOT(ISERROR(SEARCH("NOK",AC51)))</formula>
    </cfRule>
  </conditionalFormatting>
  <conditionalFormatting sqref="AI62">
    <cfRule type="beginsWith" dxfId="161" priority="17" operator="beginsWith" text="OK">
      <formula>LEFT(AI62,LEN("OK"))="OK"</formula>
    </cfRule>
    <cfRule type="containsText" dxfId="160" priority="18" operator="containsText" text="NOK">
      <formula>NOT(ISERROR(SEARCH("NOK",AI62)))</formula>
    </cfRule>
  </conditionalFormatting>
  <pageMargins left="0.7" right="0.7" top="0.78740157499999996" bottom="0.78740157499999996" header="0.3" footer="0.3"/>
  <pageSetup paperSize="9" orientation="portrait" r:id="rId1"/>
  <ignoredErrors>
    <ignoredError sqref="C13" unlockedFormula="1"/>
  </ignoredError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79998168889431442"/>
  </sheetPr>
  <dimension ref="A1:AO28"/>
  <sheetViews>
    <sheetView workbookViewId="0">
      <selection sqref="A1:B1"/>
    </sheetView>
  </sheetViews>
  <sheetFormatPr defaultColWidth="11.453125" defaultRowHeight="14.5"/>
  <cols>
    <col min="1" max="1" width="5.7265625" style="8" customWidth="1"/>
    <col min="2" max="2" width="49.453125" style="8" customWidth="1"/>
    <col min="3" max="3" width="20.7265625" style="8" customWidth="1"/>
    <col min="4" max="4" width="1.54296875" style="8" customWidth="1"/>
    <col min="5" max="5" width="20.7265625" style="8" customWidth="1"/>
    <col min="6" max="6" width="1.54296875" style="8" customWidth="1"/>
    <col min="7" max="7" width="20.7265625" style="8" customWidth="1"/>
    <col min="8" max="8" width="1.54296875" style="8" customWidth="1"/>
    <col min="9" max="9" width="20.7265625" style="8" customWidth="1"/>
    <col min="10" max="10" width="1.54296875" style="8" customWidth="1"/>
    <col min="11" max="11" width="20.7265625" style="8" customWidth="1"/>
    <col min="12" max="12" width="1.54296875" style="8" customWidth="1"/>
    <col min="13" max="13" width="20.7265625" style="8" customWidth="1"/>
    <col min="14" max="14" width="1.54296875" style="8" customWidth="1"/>
    <col min="15" max="15" width="20.7265625" style="8" customWidth="1"/>
    <col min="16" max="16" width="1.54296875" style="8" customWidth="1"/>
    <col min="17" max="17" width="20.7265625" style="8" customWidth="1"/>
    <col min="18" max="18" width="1.54296875" style="8" customWidth="1"/>
    <col min="19" max="19" width="20.7265625" style="8" customWidth="1"/>
    <col min="20" max="20" width="1.54296875" style="8" customWidth="1"/>
    <col min="21" max="21" width="20.7265625" style="8" customWidth="1"/>
    <col min="22" max="22" width="1.54296875" style="8" customWidth="1"/>
    <col min="23" max="23" width="20.7265625" style="8" customWidth="1"/>
    <col min="24" max="24" width="1.54296875" style="8" customWidth="1"/>
    <col min="25" max="25" width="20.7265625" style="8" customWidth="1"/>
    <col min="26" max="26" width="1.54296875" style="8" customWidth="1"/>
    <col min="27" max="27" width="20.7265625" style="8" customWidth="1"/>
    <col min="28" max="28" width="1.54296875" style="8" customWidth="1"/>
    <col min="29" max="29" width="20.7265625" style="8" customWidth="1"/>
    <col min="30" max="30" width="1.54296875" style="8" customWidth="1"/>
    <col min="31" max="31" width="20.7265625" style="8" customWidth="1"/>
    <col min="32" max="32" width="1.54296875" style="8" customWidth="1"/>
    <col min="33" max="33" width="20.7265625" style="8" customWidth="1"/>
    <col min="34" max="34" width="1.54296875" style="8" customWidth="1"/>
    <col min="35" max="35" width="20.7265625" style="8" customWidth="1"/>
    <col min="36" max="36" width="1.54296875" style="8" customWidth="1"/>
    <col min="37" max="37" width="20.7265625" style="8" customWidth="1"/>
    <col min="38" max="38" width="1.54296875" style="8" customWidth="1"/>
    <col min="39" max="39" width="20.7265625" style="8" customWidth="1"/>
    <col min="40" max="40" width="1.54296875" style="8" customWidth="1"/>
    <col min="41" max="41" width="20.7265625" style="8" customWidth="1"/>
    <col min="42" max="16384" width="11.453125" style="8"/>
  </cols>
  <sheetData>
    <row r="1" spans="1:41" ht="24" customHeight="1" thickBot="1">
      <c r="A1" s="597" t="s">
        <v>125</v>
      </c>
      <c r="B1" s="598"/>
    </row>
    <row r="2" spans="1:41" ht="10.15" customHeight="1">
      <c r="L2" s="595"/>
      <c r="M2" s="595"/>
      <c r="N2" s="595"/>
      <c r="O2" s="595"/>
    </row>
    <row r="3" spans="1:41">
      <c r="B3" s="91" t="str">
        <f>Insert_Finance!C4</f>
        <v xml:space="preserve">Financial year </v>
      </c>
      <c r="C3" s="89">
        <f>Insert_Finance!D4</f>
        <v>0</v>
      </c>
    </row>
    <row r="4" spans="1:41">
      <c r="B4" s="90" t="str">
        <f>Insert_Finance!C6</f>
        <v>Financial year (end date)</v>
      </c>
      <c r="C4" s="36">
        <f>Insert_Finance!D6</f>
        <v>0</v>
      </c>
    </row>
    <row r="5" spans="1:41" ht="10.15" customHeight="1">
      <c r="A5" s="9"/>
    </row>
    <row r="6" spans="1:41">
      <c r="B6" s="92" t="s">
        <v>126</v>
      </c>
      <c r="C6" s="31">
        <f>C3</f>
        <v>0</v>
      </c>
      <c r="D6" s="31"/>
      <c r="E6" s="31" t="e">
        <f>INDEX(Insert_Assets!$C$394:$D$413,MATCH(Insert_Finance!D4,Financ_Y,0),2)</f>
        <v>#N/A</v>
      </c>
      <c r="F6" s="31"/>
      <c r="G6" s="31" t="e">
        <f>INDEX(Insert_Assets!$C$394:$D$413,MATCH(E6,Financ_Y,0),2)</f>
        <v>#N/A</v>
      </c>
      <c r="H6" s="31"/>
      <c r="I6" s="31" t="e">
        <f>INDEX(Insert_Assets!$C$394:$D$413,MATCH(G6,Financ_Y,0),2)</f>
        <v>#N/A</v>
      </c>
      <c r="J6" s="31"/>
      <c r="K6" s="31" t="e">
        <f>INDEX(Insert_Assets!$C$394:$D$413,MATCH(I6,Financ_Y,0),2)</f>
        <v>#N/A</v>
      </c>
      <c r="L6" s="15"/>
      <c r="M6" s="31" t="e">
        <f>INDEX(Insert_Assets!$C$394:$D$413,MATCH(K6,Financ_Y,0),2)</f>
        <v>#N/A</v>
      </c>
      <c r="N6" s="31"/>
      <c r="O6" s="31" t="e">
        <f>INDEX(Insert_Assets!$C$394:$D$413,MATCH(M6,Financ_Y,0),2)</f>
        <v>#N/A</v>
      </c>
      <c r="P6" s="31"/>
      <c r="Q6" s="31" t="e">
        <f>INDEX(Insert_Assets!$C$394:$D$413,MATCH(O6,Financ_Y,0),2)</f>
        <v>#N/A</v>
      </c>
      <c r="R6" s="31"/>
      <c r="S6" s="31" t="e">
        <f>INDEX(Insert_Assets!$C$394:$D$413,MATCH(Q6,Financ_Y,0),2)</f>
        <v>#N/A</v>
      </c>
      <c r="T6" s="31"/>
      <c r="U6" s="31" t="e">
        <f>INDEX(Insert_Assets!$C$394:$D$413,MATCH(S6,Financ_Y,0),2)</f>
        <v>#N/A</v>
      </c>
      <c r="V6" s="15"/>
      <c r="W6" s="31" t="e">
        <f>INDEX(Insert_Assets!$C$394:$D$413,MATCH(U6,Financ_Y,0),2)</f>
        <v>#N/A</v>
      </c>
      <c r="X6" s="31"/>
      <c r="Y6" s="31" t="e">
        <f>INDEX(Insert_Assets!$C$394:$D$413,MATCH(W6,Financ_Y,0),2)</f>
        <v>#N/A</v>
      </c>
      <c r="Z6" s="31"/>
      <c r="AA6" s="31" t="e">
        <f>INDEX(Insert_Assets!$C$394:$D$413,MATCH(Y6,Financ_Y,0),2)</f>
        <v>#N/A</v>
      </c>
      <c r="AB6" s="31"/>
      <c r="AC6" s="31" t="e">
        <f>INDEX(Insert_Assets!$C$394:$D$413,MATCH(AA6,Financ_Y,0),2)</f>
        <v>#N/A</v>
      </c>
      <c r="AD6" s="31"/>
      <c r="AE6" s="31" t="e">
        <f>INDEX(Insert_Assets!$C$394:$D$413,MATCH(AC6,Financ_Y,0),2)</f>
        <v>#N/A</v>
      </c>
      <c r="AF6" s="15"/>
      <c r="AG6" s="31" t="e">
        <f>INDEX(Insert_Assets!$C$394:$D$413,MATCH(AE6,Financ_Y,0),2)</f>
        <v>#N/A</v>
      </c>
      <c r="AH6" s="31"/>
      <c r="AI6" s="31" t="e">
        <f>INDEX(Insert_Assets!$C$394:$D$413,MATCH(AG6,Financ_Y,0),2)</f>
        <v>#N/A</v>
      </c>
      <c r="AJ6" s="31"/>
      <c r="AK6" s="31" t="e">
        <f>INDEX(Insert_Assets!$C$394:$D$413,MATCH(AI6,Financ_Y,0),2)</f>
        <v>#N/A</v>
      </c>
      <c r="AL6" s="31"/>
      <c r="AM6" s="31" t="e">
        <f>INDEX(Insert_Assets!$C$394:$D$413,MATCH(AK6,Financ_Y,0),2)</f>
        <v>#N/A</v>
      </c>
      <c r="AN6" s="31"/>
      <c r="AO6" s="32" t="e">
        <f>INDEX(Insert_Assets!$C$394:$D$413,MATCH(AM6,Financ_Y,0),2)</f>
        <v>#N/A</v>
      </c>
    </row>
    <row r="7" spans="1:41" ht="14.65" customHeight="1">
      <c r="A7" s="596" t="s">
        <v>127</v>
      </c>
      <c r="B7" s="38" t="s">
        <v>128</v>
      </c>
      <c r="C7" s="96"/>
      <c r="D7" s="14"/>
      <c r="E7" s="98"/>
      <c r="F7" s="14"/>
      <c r="G7" s="98"/>
      <c r="H7" s="14"/>
      <c r="I7" s="98"/>
      <c r="J7" s="14"/>
      <c r="K7" s="98"/>
      <c r="L7" s="15"/>
      <c r="M7" s="98"/>
      <c r="N7" s="14"/>
      <c r="O7" s="98"/>
      <c r="P7" s="14"/>
      <c r="Q7" s="98"/>
      <c r="R7" s="14"/>
      <c r="S7" s="98"/>
      <c r="T7" s="14"/>
      <c r="U7" s="98"/>
      <c r="V7" s="15"/>
      <c r="W7" s="98"/>
      <c r="X7" s="14"/>
      <c r="Y7" s="98"/>
      <c r="Z7" s="14"/>
      <c r="AA7" s="98"/>
      <c r="AB7" s="14"/>
      <c r="AC7" s="98"/>
      <c r="AD7" s="14"/>
      <c r="AE7" s="98"/>
      <c r="AF7" s="15"/>
      <c r="AG7" s="98"/>
      <c r="AH7" s="14"/>
      <c r="AI7" s="98"/>
      <c r="AJ7" s="14"/>
      <c r="AK7" s="98"/>
      <c r="AL7" s="14"/>
      <c r="AM7" s="98"/>
      <c r="AN7" s="14"/>
      <c r="AO7" s="103"/>
    </row>
    <row r="8" spans="1:41" ht="3.65" customHeight="1">
      <c r="A8" s="596"/>
      <c r="B8" s="39"/>
      <c r="C8" s="40"/>
      <c r="D8" s="17"/>
      <c r="E8" s="41"/>
      <c r="F8" s="17"/>
      <c r="G8" s="41"/>
      <c r="H8" s="17"/>
      <c r="I8" s="41"/>
      <c r="J8" s="17"/>
      <c r="K8" s="41"/>
      <c r="M8" s="41"/>
      <c r="N8" s="17"/>
      <c r="O8" s="41"/>
      <c r="P8" s="17"/>
      <c r="Q8" s="41"/>
      <c r="R8" s="17"/>
      <c r="S8" s="41"/>
      <c r="T8" s="17"/>
      <c r="U8" s="41"/>
      <c r="W8" s="41"/>
      <c r="X8" s="17"/>
      <c r="Y8" s="41"/>
      <c r="Z8" s="17"/>
      <c r="AA8" s="41"/>
      <c r="AB8" s="17"/>
      <c r="AC8" s="41"/>
      <c r="AD8" s="17"/>
      <c r="AE8" s="41"/>
      <c r="AG8" s="41"/>
      <c r="AH8" s="17"/>
      <c r="AI8" s="41"/>
      <c r="AJ8" s="17"/>
      <c r="AK8" s="41"/>
      <c r="AL8" s="17"/>
      <c r="AM8" s="41"/>
      <c r="AN8" s="17"/>
      <c r="AO8" s="42"/>
    </row>
    <row r="9" spans="1:41" ht="14.65" customHeight="1">
      <c r="A9" s="596"/>
      <c r="B9" s="43" t="s">
        <v>129</v>
      </c>
      <c r="C9" s="101"/>
      <c r="E9" s="102"/>
      <c r="G9" s="102"/>
      <c r="I9" s="102"/>
      <c r="K9" s="102"/>
      <c r="M9" s="102"/>
      <c r="O9" s="102"/>
      <c r="Q9" s="102"/>
      <c r="S9" s="102"/>
      <c r="U9" s="102"/>
      <c r="W9" s="102"/>
      <c r="Y9" s="102"/>
      <c r="AA9" s="102"/>
      <c r="AC9" s="102"/>
      <c r="AE9" s="102"/>
      <c r="AG9" s="102"/>
      <c r="AI9" s="102"/>
      <c r="AK9" s="102"/>
      <c r="AM9" s="102"/>
      <c r="AO9" s="104"/>
    </row>
    <row r="10" spans="1:41" ht="3.65" customHeight="1">
      <c r="A10" s="596"/>
      <c r="B10" s="39"/>
      <c r="C10" s="40"/>
      <c r="D10" s="17"/>
      <c r="E10" s="41"/>
      <c r="F10" s="17"/>
      <c r="G10" s="41"/>
      <c r="H10" s="17"/>
      <c r="I10" s="41"/>
      <c r="J10" s="17"/>
      <c r="K10" s="41"/>
      <c r="M10" s="41"/>
      <c r="N10" s="17"/>
      <c r="O10" s="41"/>
      <c r="P10" s="17"/>
      <c r="Q10" s="41"/>
      <c r="R10" s="17"/>
      <c r="S10" s="41"/>
      <c r="T10" s="17"/>
      <c r="U10" s="41"/>
      <c r="W10" s="41"/>
      <c r="X10" s="17"/>
      <c r="Y10" s="41"/>
      <c r="Z10" s="17"/>
      <c r="AA10" s="41"/>
      <c r="AB10" s="17"/>
      <c r="AC10" s="41"/>
      <c r="AD10" s="17"/>
      <c r="AE10" s="41"/>
      <c r="AG10" s="41"/>
      <c r="AH10" s="17"/>
      <c r="AI10" s="41"/>
      <c r="AJ10" s="17"/>
      <c r="AK10" s="41"/>
      <c r="AL10" s="17"/>
      <c r="AM10" s="41"/>
      <c r="AN10" s="17"/>
      <c r="AO10" s="42"/>
    </row>
    <row r="11" spans="1:41" ht="14.65" customHeight="1">
      <c r="A11" s="596"/>
      <c r="B11" s="43" t="s">
        <v>130</v>
      </c>
      <c r="C11" s="101"/>
      <c r="D11" s="11"/>
      <c r="E11" s="102"/>
      <c r="F11" s="11"/>
      <c r="G11" s="102"/>
      <c r="H11" s="11"/>
      <c r="I11" s="102"/>
      <c r="J11" s="11"/>
      <c r="K11" s="102"/>
      <c r="M11" s="102"/>
      <c r="N11" s="11"/>
      <c r="O11" s="102"/>
      <c r="P11" s="11"/>
      <c r="Q11" s="102"/>
      <c r="R11" s="11"/>
      <c r="S11" s="102"/>
      <c r="T11" s="11"/>
      <c r="U11" s="102"/>
      <c r="W11" s="102"/>
      <c r="X11" s="11"/>
      <c r="Y11" s="102"/>
      <c r="Z11" s="11"/>
      <c r="AA11" s="102"/>
      <c r="AB11" s="11"/>
      <c r="AC11" s="102"/>
      <c r="AD11" s="11"/>
      <c r="AE11" s="102"/>
      <c r="AG11" s="102"/>
      <c r="AH11" s="11"/>
      <c r="AI11" s="102"/>
      <c r="AJ11" s="11"/>
      <c r="AK11" s="102"/>
      <c r="AL11" s="11"/>
      <c r="AM11" s="102"/>
      <c r="AN11" s="11"/>
      <c r="AO11" s="104"/>
    </row>
    <row r="12" spans="1:41" ht="2.25" customHeight="1">
      <c r="A12" s="596"/>
      <c r="B12" s="43"/>
      <c r="C12" s="40"/>
      <c r="D12" s="26"/>
      <c r="E12" s="41"/>
      <c r="F12" s="26"/>
      <c r="G12" s="41"/>
      <c r="H12" s="26"/>
      <c r="I12" s="41"/>
      <c r="J12" s="26"/>
      <c r="K12" s="41"/>
      <c r="L12" s="24"/>
      <c r="M12" s="41"/>
      <c r="N12" s="26"/>
      <c r="O12" s="41"/>
      <c r="P12" s="26"/>
      <c r="Q12" s="41"/>
      <c r="R12" s="26"/>
      <c r="S12" s="41"/>
      <c r="T12" s="26"/>
      <c r="U12" s="41"/>
      <c r="V12" s="24"/>
      <c r="W12" s="41"/>
      <c r="X12" s="26"/>
      <c r="Y12" s="41"/>
      <c r="Z12" s="26"/>
      <c r="AA12" s="41"/>
      <c r="AB12" s="26"/>
      <c r="AC12" s="41"/>
      <c r="AD12" s="26"/>
      <c r="AE12" s="41"/>
      <c r="AF12" s="24"/>
      <c r="AG12" s="41"/>
      <c r="AH12" s="26"/>
      <c r="AI12" s="41"/>
      <c r="AJ12" s="26"/>
      <c r="AK12" s="41"/>
      <c r="AL12" s="26"/>
      <c r="AM12" s="41"/>
      <c r="AN12" s="26"/>
      <c r="AO12" s="42"/>
    </row>
    <row r="13" spans="1:41" ht="14.65" customHeight="1">
      <c r="A13" s="596"/>
      <c r="B13" s="43" t="s">
        <v>131</v>
      </c>
      <c r="C13" s="101"/>
      <c r="D13" s="11"/>
      <c r="E13" s="102"/>
      <c r="F13" s="11"/>
      <c r="G13" s="102"/>
      <c r="H13" s="11"/>
      <c r="I13" s="102"/>
      <c r="J13" s="11"/>
      <c r="K13" s="102"/>
      <c r="M13" s="102"/>
      <c r="N13" s="11"/>
      <c r="O13" s="102"/>
      <c r="P13" s="11"/>
      <c r="Q13" s="102"/>
      <c r="R13" s="11"/>
      <c r="S13" s="102"/>
      <c r="T13" s="11"/>
      <c r="U13" s="102"/>
      <c r="W13" s="102"/>
      <c r="X13" s="11"/>
      <c r="Y13" s="102"/>
      <c r="Z13" s="11"/>
      <c r="AA13" s="102"/>
      <c r="AB13" s="11"/>
      <c r="AC13" s="102"/>
      <c r="AD13" s="11"/>
      <c r="AE13" s="102"/>
      <c r="AG13" s="102"/>
      <c r="AH13" s="11"/>
      <c r="AI13" s="102"/>
      <c r="AJ13" s="11"/>
      <c r="AK13" s="102"/>
      <c r="AL13" s="11"/>
      <c r="AM13" s="102"/>
      <c r="AN13" s="11"/>
      <c r="AO13" s="104"/>
    </row>
    <row r="14" spans="1:41" ht="2.25" customHeight="1">
      <c r="A14" s="596"/>
      <c r="B14" s="43"/>
      <c r="C14" s="40"/>
      <c r="D14" s="26"/>
      <c r="E14" s="41"/>
      <c r="F14" s="26"/>
      <c r="G14" s="41"/>
      <c r="H14" s="26"/>
      <c r="I14" s="41"/>
      <c r="J14" s="26"/>
      <c r="K14" s="41"/>
      <c r="L14" s="24"/>
      <c r="M14" s="41"/>
      <c r="N14" s="26"/>
      <c r="O14" s="41"/>
      <c r="P14" s="26"/>
      <c r="Q14" s="41"/>
      <c r="R14" s="26"/>
      <c r="S14" s="41"/>
      <c r="T14" s="26"/>
      <c r="U14" s="41"/>
      <c r="V14" s="24"/>
      <c r="W14" s="41"/>
      <c r="X14" s="26"/>
      <c r="Y14" s="41"/>
      <c r="Z14" s="26"/>
      <c r="AA14" s="41"/>
      <c r="AB14" s="26"/>
      <c r="AC14" s="41"/>
      <c r="AD14" s="26"/>
      <c r="AE14" s="41"/>
      <c r="AF14" s="24"/>
      <c r="AG14" s="41"/>
      <c r="AH14" s="26"/>
      <c r="AI14" s="41"/>
      <c r="AJ14" s="26"/>
      <c r="AK14" s="41"/>
      <c r="AL14" s="26"/>
      <c r="AM14" s="41"/>
      <c r="AN14" s="26"/>
      <c r="AO14" s="42"/>
    </row>
    <row r="15" spans="1:41" ht="14.65" customHeight="1">
      <c r="A15" s="596"/>
      <c r="B15" s="43" t="s">
        <v>132</v>
      </c>
      <c r="C15" s="93">
        <f>C13*'Tariff Calc'!D25</f>
        <v>0</v>
      </c>
      <c r="D15" s="11"/>
      <c r="E15" s="94">
        <f>E13*'Tariff Calc'!F25</f>
        <v>0</v>
      </c>
      <c r="F15" s="11"/>
      <c r="G15" s="94">
        <f>G13*'Tariff Calc'!H25</f>
        <v>0</v>
      </c>
      <c r="H15" s="11"/>
      <c r="I15" s="94">
        <f>I13*'Tariff Calc'!J25</f>
        <v>0</v>
      </c>
      <c r="J15" s="11"/>
      <c r="K15" s="94">
        <f>K13*'Tariff Calc'!L25</f>
        <v>0</v>
      </c>
      <c r="M15" s="94">
        <f>M13*'Tariff Calc'!Q25</f>
        <v>0</v>
      </c>
      <c r="N15" s="11"/>
      <c r="O15" s="94">
        <f>O13*'Tariff Calc'!S25</f>
        <v>0</v>
      </c>
      <c r="P15" s="11"/>
      <c r="Q15" s="94">
        <f>Q13*'Tariff Calc'!U25</f>
        <v>0</v>
      </c>
      <c r="R15" s="11"/>
      <c r="S15" s="94">
        <f>S13*'Tariff Calc'!W25</f>
        <v>0</v>
      </c>
      <c r="T15" s="11"/>
      <c r="U15" s="94">
        <f>U13*'Tariff Calc'!Y25</f>
        <v>0</v>
      </c>
      <c r="W15" s="94">
        <f>W13*'Tariff Calc'!AA25</f>
        <v>0</v>
      </c>
      <c r="X15" s="11"/>
      <c r="Y15" s="94">
        <f>Y13*'Tariff Calc'!AC25</f>
        <v>0</v>
      </c>
      <c r="Z15" s="11"/>
      <c r="AA15" s="94">
        <f>AA13*'Tariff Calc'!AE25</f>
        <v>0</v>
      </c>
      <c r="AB15" s="11"/>
      <c r="AC15" s="94">
        <f>AC13*'Tariff Calc'!AG25</f>
        <v>0</v>
      </c>
      <c r="AD15" s="11"/>
      <c r="AE15" s="94">
        <f>AE13*'Tariff Calc'!AI25</f>
        <v>0</v>
      </c>
      <c r="AG15" s="94">
        <f>AG13*'Tariff Calc'!AK25</f>
        <v>0</v>
      </c>
      <c r="AH15" s="11"/>
      <c r="AI15" s="94">
        <f>AI13*'Tariff Calc'!AM25</f>
        <v>0</v>
      </c>
      <c r="AJ15" s="11"/>
      <c r="AK15" s="94">
        <f>AK13*'Tariff Calc'!AO25</f>
        <v>0</v>
      </c>
      <c r="AL15" s="11"/>
      <c r="AM15" s="94">
        <f>AM13*'Tariff Calc'!AQ25</f>
        <v>0</v>
      </c>
      <c r="AN15" s="11"/>
      <c r="AO15" s="95">
        <f>AO13*'Tariff Calc'!AS25</f>
        <v>0</v>
      </c>
    </row>
    <row r="16" spans="1:41" ht="3.65" customHeight="1">
      <c r="A16" s="596"/>
      <c r="B16" s="39"/>
      <c r="C16" s="40"/>
      <c r="D16" s="17"/>
      <c r="E16" s="41"/>
      <c r="F16" s="17"/>
      <c r="G16" s="41"/>
      <c r="H16" s="17"/>
      <c r="I16" s="41"/>
      <c r="J16" s="17"/>
      <c r="K16" s="41"/>
      <c r="M16" s="41"/>
      <c r="N16" s="17"/>
      <c r="O16" s="41"/>
      <c r="P16" s="17"/>
      <c r="Q16" s="41"/>
      <c r="R16" s="17"/>
      <c r="S16" s="41"/>
      <c r="T16" s="17"/>
      <c r="U16" s="41"/>
      <c r="W16" s="41"/>
      <c r="X16" s="17"/>
      <c r="Y16" s="41"/>
      <c r="Z16" s="17"/>
      <c r="AA16" s="41"/>
      <c r="AB16" s="17"/>
      <c r="AC16" s="41"/>
      <c r="AD16" s="17"/>
      <c r="AE16" s="41"/>
      <c r="AG16" s="41"/>
      <c r="AH16" s="17"/>
      <c r="AI16" s="41"/>
      <c r="AJ16" s="17"/>
      <c r="AK16" s="41"/>
      <c r="AL16" s="17"/>
      <c r="AM16" s="41"/>
      <c r="AN16" s="17"/>
      <c r="AO16" s="42"/>
    </row>
    <row r="17" spans="1:41" ht="14.65" customHeight="1">
      <c r="A17" s="596"/>
      <c r="B17" s="43" t="s">
        <v>133</v>
      </c>
      <c r="C17" s="97"/>
      <c r="E17" s="99"/>
      <c r="G17" s="99"/>
      <c r="I17" s="99"/>
      <c r="K17" s="99"/>
      <c r="M17" s="99"/>
      <c r="O17" s="99"/>
      <c r="Q17" s="99"/>
      <c r="S17" s="99"/>
      <c r="U17" s="99"/>
      <c r="W17" s="99"/>
      <c r="Y17" s="99"/>
      <c r="AA17" s="99"/>
      <c r="AC17" s="99"/>
      <c r="AE17" s="99"/>
      <c r="AG17" s="99"/>
      <c r="AI17" s="99"/>
      <c r="AK17" s="99"/>
      <c r="AM17" s="99"/>
      <c r="AO17" s="100"/>
    </row>
    <row r="18" spans="1:41" ht="3.65" customHeight="1">
      <c r="A18" s="596"/>
      <c r="B18" s="39"/>
      <c r="C18" s="40"/>
      <c r="D18" s="17"/>
      <c r="E18" s="41"/>
      <c r="F18" s="17"/>
      <c r="G18" s="41"/>
      <c r="H18" s="17"/>
      <c r="I18" s="41"/>
      <c r="J18" s="17"/>
      <c r="K18" s="41"/>
      <c r="M18" s="41"/>
      <c r="N18" s="17"/>
      <c r="O18" s="41"/>
      <c r="P18" s="17"/>
      <c r="Q18" s="41"/>
      <c r="R18" s="17"/>
      <c r="S18" s="41"/>
      <c r="T18" s="17"/>
      <c r="U18" s="41"/>
      <c r="W18" s="41"/>
      <c r="X18" s="17"/>
      <c r="Y18" s="41"/>
      <c r="Z18" s="17"/>
      <c r="AA18" s="41"/>
      <c r="AB18" s="17"/>
      <c r="AC18" s="41"/>
      <c r="AD18" s="17"/>
      <c r="AE18" s="41"/>
      <c r="AG18" s="41"/>
      <c r="AH18" s="17"/>
      <c r="AI18" s="41"/>
      <c r="AJ18" s="17"/>
      <c r="AK18" s="41"/>
      <c r="AL18" s="17"/>
      <c r="AM18" s="41"/>
      <c r="AN18" s="17"/>
      <c r="AO18" s="42"/>
    </row>
    <row r="19" spans="1:41" ht="16.149999999999999" customHeight="1">
      <c r="A19" s="596"/>
      <c r="B19" s="44" t="s">
        <v>134</v>
      </c>
      <c r="C19" s="101"/>
      <c r="E19" s="102"/>
      <c r="G19" s="102"/>
      <c r="I19" s="102"/>
      <c r="K19" s="102"/>
      <c r="M19" s="102"/>
      <c r="O19" s="102"/>
      <c r="Q19" s="102"/>
      <c r="S19" s="102"/>
      <c r="U19" s="102"/>
      <c r="W19" s="102"/>
      <c r="Y19" s="102"/>
      <c r="AA19" s="102"/>
      <c r="AC19" s="102"/>
      <c r="AE19" s="102"/>
      <c r="AG19" s="102"/>
      <c r="AI19" s="102"/>
      <c r="AK19" s="102"/>
      <c r="AM19" s="102"/>
      <c r="AO19" s="104"/>
    </row>
    <row r="20" spans="1:41" ht="15.5">
      <c r="A20" s="9"/>
      <c r="B20" s="45" t="s">
        <v>135</v>
      </c>
      <c r="C20" s="85">
        <f>C7*C9-C17*C19+C11+C15</f>
        <v>0</v>
      </c>
      <c r="D20" s="115">
        <f t="shared" ref="D20:J20" si="0">D7*D9-D17*D19+D11</f>
        <v>0</v>
      </c>
      <c r="E20" s="86">
        <f>E7*E9-E17*E19+E11+E15</f>
        <v>0</v>
      </c>
      <c r="F20" s="115">
        <f t="shared" si="0"/>
        <v>0</v>
      </c>
      <c r="G20" s="86">
        <f>G7*G9-G17*G19+G11+G15</f>
        <v>0</v>
      </c>
      <c r="H20" s="115">
        <f t="shared" si="0"/>
        <v>0</v>
      </c>
      <c r="I20" s="86">
        <f>I7*I9-I17*I19+I11+I15</f>
        <v>0</v>
      </c>
      <c r="J20" s="115">
        <f t="shared" si="0"/>
        <v>0</v>
      </c>
      <c r="K20" s="86">
        <f>K7*K9-K17*K19+K11+K15</f>
        <v>0</v>
      </c>
      <c r="L20" s="35"/>
      <c r="M20" s="86">
        <f>M7*M9-M17*M19+M11+M15</f>
        <v>0</v>
      </c>
      <c r="N20" s="115">
        <f t="shared" ref="N20:T20" si="1">N7*N9-N17*N19+N11</f>
        <v>0</v>
      </c>
      <c r="O20" s="86">
        <f>O7*O9-O17*O19+O11+O15</f>
        <v>0</v>
      </c>
      <c r="P20" s="115">
        <f t="shared" si="1"/>
        <v>0</v>
      </c>
      <c r="Q20" s="86">
        <f>Q7*Q9-Q17*Q19+Q11+Q15</f>
        <v>0</v>
      </c>
      <c r="R20" s="115">
        <f t="shared" si="1"/>
        <v>0</v>
      </c>
      <c r="S20" s="86">
        <f>S7*S9-S17*S19+S11+S15</f>
        <v>0</v>
      </c>
      <c r="T20" s="115">
        <f t="shared" si="1"/>
        <v>0</v>
      </c>
      <c r="U20" s="86">
        <f>U7*U9-U17*U19+U11+U15</f>
        <v>0</v>
      </c>
      <c r="V20" s="35"/>
      <c r="W20" s="86">
        <f>W7*W9-W17*W19+W11+W15</f>
        <v>0</v>
      </c>
      <c r="X20" s="115">
        <f t="shared" ref="X20:AD20" si="2">X7*X9-X17*X19+X11</f>
        <v>0</v>
      </c>
      <c r="Y20" s="86">
        <f>Y7*Y9-Y17*Y19+Y11+Y15</f>
        <v>0</v>
      </c>
      <c r="Z20" s="115">
        <f t="shared" si="2"/>
        <v>0</v>
      </c>
      <c r="AA20" s="86">
        <f>AA7*AA9-AA17*AA19+AA11+AA15</f>
        <v>0</v>
      </c>
      <c r="AB20" s="115">
        <f t="shared" si="2"/>
        <v>0</v>
      </c>
      <c r="AC20" s="86">
        <f>AC7*AC9-AC17*AC19+AC11+AC15</f>
        <v>0</v>
      </c>
      <c r="AD20" s="115">
        <f t="shared" si="2"/>
        <v>0</v>
      </c>
      <c r="AE20" s="86">
        <f>AE7*AE9-AE17*AE19+AE11+AE15</f>
        <v>0</v>
      </c>
      <c r="AF20" s="35"/>
      <c r="AG20" s="86">
        <f>AG7*AG9-AG17*AG19+AG11+AG15</f>
        <v>0</v>
      </c>
      <c r="AH20" s="115">
        <f t="shared" ref="AH20:AN20" si="3">AH7*AH9-AH17*AH19+AH11</f>
        <v>0</v>
      </c>
      <c r="AI20" s="86">
        <f>AI7*AI9-AI17*AI19+AI11+AI15</f>
        <v>0</v>
      </c>
      <c r="AJ20" s="115">
        <f t="shared" si="3"/>
        <v>0</v>
      </c>
      <c r="AK20" s="86">
        <f>AK7*AK9-AK17*AK19+AK11+AK15</f>
        <v>0</v>
      </c>
      <c r="AL20" s="115">
        <f t="shared" si="3"/>
        <v>0</v>
      </c>
      <c r="AM20" s="86">
        <f>AM7*AM9-AM17*AM19+AM11+AM15</f>
        <v>0</v>
      </c>
      <c r="AN20" s="115">
        <f t="shared" si="3"/>
        <v>0</v>
      </c>
      <c r="AO20" s="87">
        <f>AO7*AO9-AO17*AO19+AO11+AO15</f>
        <v>0</v>
      </c>
    </row>
    <row r="21" spans="1:41" ht="15.5" hidden="1">
      <c r="A21" s="9"/>
    </row>
    <row r="22" spans="1:41" ht="15.5" hidden="1">
      <c r="A22" s="121">
        <v>6</v>
      </c>
      <c r="B22" s="20" t="s">
        <v>105</v>
      </c>
      <c r="C22" s="20"/>
      <c r="E22" s="21">
        <v>25</v>
      </c>
    </row>
    <row r="23" spans="1:41" hidden="1">
      <c r="B23" s="20" t="s">
        <v>106</v>
      </c>
      <c r="C23" s="20"/>
      <c r="D23" s="22"/>
      <c r="E23" s="21"/>
      <c r="F23" s="22"/>
      <c r="G23" s="22"/>
      <c r="H23" s="22"/>
      <c r="I23" s="22"/>
      <c r="J23" s="22"/>
    </row>
    <row r="24" spans="1:41" ht="10.15" customHeight="1"/>
    <row r="25" spans="1:41" hidden="1"/>
    <row r="26" spans="1:41" hidden="1">
      <c r="B26" s="20" t="s">
        <v>136</v>
      </c>
      <c r="C26" s="20"/>
      <c r="D26" s="46">
        <f>C26*(1+D27)</f>
        <v>0</v>
      </c>
      <c r="E26" s="20">
        <v>1</v>
      </c>
      <c r="F26" s="46">
        <f>E26*(1+F27)</f>
        <v>1.02</v>
      </c>
      <c r="G26" s="46">
        <f>E26*(1+G27)</f>
        <v>1.02</v>
      </c>
      <c r="H26" s="46">
        <f>G26*(1+H27)</f>
        <v>1.0404</v>
      </c>
      <c r="I26" s="46" t="e">
        <f>#REF!*(1+I27)</f>
        <v>#REF!</v>
      </c>
      <c r="J26" s="46" t="e">
        <f>I26*(1+J27)</f>
        <v>#REF!</v>
      </c>
    </row>
    <row r="27" spans="1:41" hidden="1">
      <c r="B27" s="20" t="s">
        <v>137</v>
      </c>
      <c r="C27" s="20"/>
      <c r="D27" s="47">
        <v>0.02</v>
      </c>
      <c r="E27" s="20"/>
      <c r="F27" s="47">
        <v>0.02</v>
      </c>
      <c r="G27" s="47">
        <v>0.02</v>
      </c>
      <c r="H27" s="47">
        <v>0.02</v>
      </c>
      <c r="I27" s="47" t="e">
        <f>#REF!</f>
        <v>#REF!</v>
      </c>
      <c r="J27" s="47">
        <v>0.02</v>
      </c>
    </row>
    <row r="28" spans="1:41" hidden="1"/>
  </sheetData>
  <mergeCells count="3">
    <mergeCell ref="L2:O2"/>
    <mergeCell ref="A7:A19"/>
    <mergeCell ref="A1:B1"/>
  </mergeCells>
  <conditionalFormatting sqref="D7:D8">
    <cfRule type="beginsWith" dxfId="159" priority="127" operator="beginsWith" text="OK">
      <formula>LEFT(D7,LEN("OK"))="OK"</formula>
    </cfRule>
    <cfRule type="containsText" dxfId="158" priority="128" operator="containsText" text="NOK">
      <formula>NOT(ISERROR(SEARCH("NOK",D7)))</formula>
    </cfRule>
  </conditionalFormatting>
  <conditionalFormatting sqref="D10">
    <cfRule type="containsText" dxfId="157" priority="126" operator="containsText" text="NOK">
      <formula>NOT(ISERROR(SEARCH("NOK",D10)))</formula>
    </cfRule>
    <cfRule type="beginsWith" dxfId="156" priority="125" operator="beginsWith" text="OK">
      <formula>LEFT(D10,LEN("OK"))="OK"</formula>
    </cfRule>
  </conditionalFormatting>
  <conditionalFormatting sqref="D16">
    <cfRule type="beginsWith" dxfId="155" priority="123" operator="beginsWith" text="OK">
      <formula>LEFT(D16,LEN("OK"))="OK"</formula>
    </cfRule>
    <cfRule type="containsText" dxfId="154" priority="124" operator="containsText" text="NOK">
      <formula>NOT(ISERROR(SEARCH("NOK",D16)))</formula>
    </cfRule>
  </conditionalFormatting>
  <conditionalFormatting sqref="D18">
    <cfRule type="containsText" dxfId="153" priority="122" operator="containsText" text="NOK">
      <formula>NOT(ISERROR(SEARCH("NOK",D18)))</formula>
    </cfRule>
    <cfRule type="beginsWith" dxfId="152" priority="121" operator="beginsWith" text="OK">
      <formula>LEFT(D18,LEN("OK"))="OK"</formula>
    </cfRule>
  </conditionalFormatting>
  <conditionalFormatting sqref="F7:F8">
    <cfRule type="containsText" dxfId="151" priority="120" operator="containsText" text="NOK">
      <formula>NOT(ISERROR(SEARCH("NOK",F7)))</formula>
    </cfRule>
    <cfRule type="beginsWith" dxfId="150" priority="119" operator="beginsWith" text="OK">
      <formula>LEFT(F7,LEN("OK"))="OK"</formula>
    </cfRule>
  </conditionalFormatting>
  <conditionalFormatting sqref="F10">
    <cfRule type="containsText" dxfId="149" priority="118" operator="containsText" text="NOK">
      <formula>NOT(ISERROR(SEARCH("NOK",F10)))</formula>
    </cfRule>
    <cfRule type="beginsWith" dxfId="148" priority="117" operator="beginsWith" text="OK">
      <formula>LEFT(F10,LEN("OK"))="OK"</formula>
    </cfRule>
  </conditionalFormatting>
  <conditionalFormatting sqref="F16">
    <cfRule type="containsText" dxfId="147" priority="116" operator="containsText" text="NOK">
      <formula>NOT(ISERROR(SEARCH("NOK",F16)))</formula>
    </cfRule>
    <cfRule type="beginsWith" dxfId="146" priority="115" operator="beginsWith" text="OK">
      <formula>LEFT(F16,LEN("OK"))="OK"</formula>
    </cfRule>
  </conditionalFormatting>
  <conditionalFormatting sqref="F18">
    <cfRule type="containsText" dxfId="145" priority="114" operator="containsText" text="NOK">
      <formula>NOT(ISERROR(SEARCH("NOK",F18)))</formula>
    </cfRule>
    <cfRule type="beginsWith" dxfId="144" priority="113" operator="beginsWith" text="OK">
      <formula>LEFT(F18,LEN("OK"))="OK"</formula>
    </cfRule>
  </conditionalFormatting>
  <conditionalFormatting sqref="H7:H8">
    <cfRule type="containsText" dxfId="143" priority="112" operator="containsText" text="NOK">
      <formula>NOT(ISERROR(SEARCH("NOK",H7)))</formula>
    </cfRule>
    <cfRule type="beginsWith" dxfId="142" priority="111" operator="beginsWith" text="OK">
      <formula>LEFT(H7,LEN("OK"))="OK"</formula>
    </cfRule>
  </conditionalFormatting>
  <conditionalFormatting sqref="H10">
    <cfRule type="containsText" dxfId="141" priority="110" operator="containsText" text="NOK">
      <formula>NOT(ISERROR(SEARCH("NOK",H10)))</formula>
    </cfRule>
    <cfRule type="beginsWith" dxfId="140" priority="109" operator="beginsWith" text="OK">
      <formula>LEFT(H10,LEN("OK"))="OK"</formula>
    </cfRule>
  </conditionalFormatting>
  <conditionalFormatting sqref="H16">
    <cfRule type="containsText" dxfId="139" priority="108" operator="containsText" text="NOK">
      <formula>NOT(ISERROR(SEARCH("NOK",H16)))</formula>
    </cfRule>
    <cfRule type="beginsWith" dxfId="138" priority="107" operator="beginsWith" text="OK">
      <formula>LEFT(H16,LEN("OK"))="OK"</formula>
    </cfRule>
  </conditionalFormatting>
  <conditionalFormatting sqref="H18">
    <cfRule type="containsText" dxfId="137" priority="106" operator="containsText" text="NOK">
      <formula>NOT(ISERROR(SEARCH("NOK",H18)))</formula>
    </cfRule>
    <cfRule type="beginsWith" dxfId="136" priority="105" operator="beginsWith" text="OK">
      <formula>LEFT(H18,LEN("OK"))="OK"</formula>
    </cfRule>
  </conditionalFormatting>
  <conditionalFormatting sqref="J7:J8">
    <cfRule type="containsText" dxfId="135" priority="104" operator="containsText" text="NOK">
      <formula>NOT(ISERROR(SEARCH("NOK",J7)))</formula>
    </cfRule>
    <cfRule type="beginsWith" dxfId="134" priority="103" operator="beginsWith" text="OK">
      <formula>LEFT(J7,LEN("OK"))="OK"</formula>
    </cfRule>
  </conditionalFormatting>
  <conditionalFormatting sqref="J10">
    <cfRule type="containsText" dxfId="133" priority="102" operator="containsText" text="NOK">
      <formula>NOT(ISERROR(SEARCH("NOK",J10)))</formula>
    </cfRule>
    <cfRule type="beginsWith" dxfId="132" priority="101" operator="beginsWith" text="OK">
      <formula>LEFT(J10,LEN("OK"))="OK"</formula>
    </cfRule>
  </conditionalFormatting>
  <conditionalFormatting sqref="J16">
    <cfRule type="containsText" dxfId="131" priority="100" operator="containsText" text="NOK">
      <formula>NOT(ISERROR(SEARCH("NOK",J16)))</formula>
    </cfRule>
    <cfRule type="beginsWith" dxfId="130" priority="99" operator="beginsWith" text="OK">
      <formula>LEFT(J16,LEN("OK"))="OK"</formula>
    </cfRule>
  </conditionalFormatting>
  <conditionalFormatting sqref="J18">
    <cfRule type="containsText" dxfId="129" priority="98" operator="containsText" text="NOK">
      <formula>NOT(ISERROR(SEARCH("NOK",J18)))</formula>
    </cfRule>
    <cfRule type="beginsWith" dxfId="128" priority="97" operator="beginsWith" text="OK">
      <formula>LEFT(J18,LEN("OK"))="OK"</formula>
    </cfRule>
  </conditionalFormatting>
  <conditionalFormatting sqref="N7:N8">
    <cfRule type="containsText" dxfId="127" priority="96" operator="containsText" text="NOK">
      <formula>NOT(ISERROR(SEARCH("NOK",N7)))</formula>
    </cfRule>
    <cfRule type="beginsWith" dxfId="126" priority="95" operator="beginsWith" text="OK">
      <formula>LEFT(N7,LEN("OK"))="OK"</formula>
    </cfRule>
  </conditionalFormatting>
  <conditionalFormatting sqref="N10">
    <cfRule type="containsText" dxfId="125" priority="94" operator="containsText" text="NOK">
      <formula>NOT(ISERROR(SEARCH("NOK",N10)))</formula>
    </cfRule>
    <cfRule type="beginsWith" dxfId="124" priority="93" operator="beginsWith" text="OK">
      <formula>LEFT(N10,LEN("OK"))="OK"</formula>
    </cfRule>
  </conditionalFormatting>
  <conditionalFormatting sqref="N16">
    <cfRule type="containsText" dxfId="123" priority="92" operator="containsText" text="NOK">
      <formula>NOT(ISERROR(SEARCH("NOK",N16)))</formula>
    </cfRule>
    <cfRule type="beginsWith" dxfId="122" priority="91" operator="beginsWith" text="OK">
      <formula>LEFT(N16,LEN("OK"))="OK"</formula>
    </cfRule>
  </conditionalFormatting>
  <conditionalFormatting sqref="N18">
    <cfRule type="containsText" dxfId="121" priority="90" operator="containsText" text="NOK">
      <formula>NOT(ISERROR(SEARCH("NOK",N18)))</formula>
    </cfRule>
    <cfRule type="beginsWith" dxfId="120" priority="89" operator="beginsWith" text="OK">
      <formula>LEFT(N18,LEN("OK"))="OK"</formula>
    </cfRule>
  </conditionalFormatting>
  <conditionalFormatting sqref="P7:P8">
    <cfRule type="containsText" dxfId="119" priority="88" operator="containsText" text="NOK">
      <formula>NOT(ISERROR(SEARCH("NOK",P7)))</formula>
    </cfRule>
    <cfRule type="beginsWith" dxfId="118" priority="87" operator="beginsWith" text="OK">
      <formula>LEFT(P7,LEN("OK"))="OK"</formula>
    </cfRule>
  </conditionalFormatting>
  <conditionalFormatting sqref="P10">
    <cfRule type="containsText" dxfId="117" priority="86" operator="containsText" text="NOK">
      <formula>NOT(ISERROR(SEARCH("NOK",P10)))</formula>
    </cfRule>
    <cfRule type="beginsWith" dxfId="116" priority="85" operator="beginsWith" text="OK">
      <formula>LEFT(P10,LEN("OK"))="OK"</formula>
    </cfRule>
  </conditionalFormatting>
  <conditionalFormatting sqref="P16">
    <cfRule type="containsText" dxfId="115" priority="84" operator="containsText" text="NOK">
      <formula>NOT(ISERROR(SEARCH("NOK",P16)))</formula>
    </cfRule>
    <cfRule type="beginsWith" dxfId="114" priority="83" operator="beginsWith" text="OK">
      <formula>LEFT(P16,LEN("OK"))="OK"</formula>
    </cfRule>
  </conditionalFormatting>
  <conditionalFormatting sqref="P18">
    <cfRule type="beginsWith" dxfId="113" priority="81" operator="beginsWith" text="OK">
      <formula>LEFT(P18,LEN("OK"))="OK"</formula>
    </cfRule>
    <cfRule type="containsText" dxfId="112" priority="82" operator="containsText" text="NOK">
      <formula>NOT(ISERROR(SEARCH("NOK",P18)))</formula>
    </cfRule>
  </conditionalFormatting>
  <conditionalFormatting sqref="R7:R8">
    <cfRule type="containsText" dxfId="111" priority="80" operator="containsText" text="NOK">
      <formula>NOT(ISERROR(SEARCH("NOK",R7)))</formula>
    </cfRule>
    <cfRule type="beginsWith" dxfId="110" priority="79" operator="beginsWith" text="OK">
      <formula>LEFT(R7,LEN("OK"))="OK"</formula>
    </cfRule>
  </conditionalFormatting>
  <conditionalFormatting sqref="R10">
    <cfRule type="containsText" dxfId="109" priority="78" operator="containsText" text="NOK">
      <formula>NOT(ISERROR(SEARCH("NOK",R10)))</formula>
    </cfRule>
    <cfRule type="beginsWith" dxfId="108" priority="77" operator="beginsWith" text="OK">
      <formula>LEFT(R10,LEN("OK"))="OK"</formula>
    </cfRule>
  </conditionalFormatting>
  <conditionalFormatting sqref="R16">
    <cfRule type="containsText" dxfId="107" priority="76" operator="containsText" text="NOK">
      <formula>NOT(ISERROR(SEARCH("NOK",R16)))</formula>
    </cfRule>
    <cfRule type="beginsWith" dxfId="106" priority="75" operator="beginsWith" text="OK">
      <formula>LEFT(R16,LEN("OK"))="OK"</formula>
    </cfRule>
  </conditionalFormatting>
  <conditionalFormatting sqref="R18">
    <cfRule type="containsText" dxfId="105" priority="74" operator="containsText" text="NOK">
      <formula>NOT(ISERROR(SEARCH("NOK",R18)))</formula>
    </cfRule>
    <cfRule type="beginsWith" dxfId="104" priority="73" operator="beginsWith" text="OK">
      <formula>LEFT(R18,LEN("OK"))="OK"</formula>
    </cfRule>
  </conditionalFormatting>
  <conditionalFormatting sqref="T7:T8">
    <cfRule type="containsText" dxfId="103" priority="72" operator="containsText" text="NOK">
      <formula>NOT(ISERROR(SEARCH("NOK",T7)))</formula>
    </cfRule>
    <cfRule type="beginsWith" dxfId="102" priority="71" operator="beginsWith" text="OK">
      <formula>LEFT(T7,LEN("OK"))="OK"</formula>
    </cfRule>
  </conditionalFormatting>
  <conditionalFormatting sqref="T10">
    <cfRule type="containsText" dxfId="101" priority="70" operator="containsText" text="NOK">
      <formula>NOT(ISERROR(SEARCH("NOK",T10)))</formula>
    </cfRule>
    <cfRule type="beginsWith" dxfId="100" priority="69" operator="beginsWith" text="OK">
      <formula>LEFT(T10,LEN("OK"))="OK"</formula>
    </cfRule>
  </conditionalFormatting>
  <conditionalFormatting sqref="T16">
    <cfRule type="beginsWith" dxfId="99" priority="67" operator="beginsWith" text="OK">
      <formula>LEFT(T16,LEN("OK"))="OK"</formula>
    </cfRule>
    <cfRule type="containsText" dxfId="98" priority="68" operator="containsText" text="NOK">
      <formula>NOT(ISERROR(SEARCH("NOK",T16)))</formula>
    </cfRule>
  </conditionalFormatting>
  <conditionalFormatting sqref="T18">
    <cfRule type="beginsWith" dxfId="97" priority="65" operator="beginsWith" text="OK">
      <formula>LEFT(T18,LEN("OK"))="OK"</formula>
    </cfRule>
    <cfRule type="containsText" dxfId="96" priority="66" operator="containsText" text="NOK">
      <formula>NOT(ISERROR(SEARCH("NOK",T18)))</formula>
    </cfRule>
  </conditionalFormatting>
  <conditionalFormatting sqref="X7:X8">
    <cfRule type="containsText" dxfId="95" priority="64" operator="containsText" text="NOK">
      <formula>NOT(ISERROR(SEARCH("NOK",X7)))</formula>
    </cfRule>
    <cfRule type="beginsWith" dxfId="94" priority="63" operator="beginsWith" text="OK">
      <formula>LEFT(X7,LEN("OK"))="OK"</formula>
    </cfRule>
  </conditionalFormatting>
  <conditionalFormatting sqref="X10">
    <cfRule type="containsText" dxfId="93" priority="62" operator="containsText" text="NOK">
      <formula>NOT(ISERROR(SEARCH("NOK",X10)))</formula>
    </cfRule>
    <cfRule type="beginsWith" dxfId="92" priority="61" operator="beginsWith" text="OK">
      <formula>LEFT(X10,LEN("OK"))="OK"</formula>
    </cfRule>
  </conditionalFormatting>
  <conditionalFormatting sqref="X16">
    <cfRule type="containsText" dxfId="91" priority="60" operator="containsText" text="NOK">
      <formula>NOT(ISERROR(SEARCH("NOK",X16)))</formula>
    </cfRule>
    <cfRule type="beginsWith" dxfId="90" priority="59" operator="beginsWith" text="OK">
      <formula>LEFT(X16,LEN("OK"))="OK"</formula>
    </cfRule>
  </conditionalFormatting>
  <conditionalFormatting sqref="X18">
    <cfRule type="containsText" dxfId="89" priority="58" operator="containsText" text="NOK">
      <formula>NOT(ISERROR(SEARCH("NOK",X18)))</formula>
    </cfRule>
    <cfRule type="beginsWith" dxfId="88" priority="57" operator="beginsWith" text="OK">
      <formula>LEFT(X18,LEN("OK"))="OK"</formula>
    </cfRule>
  </conditionalFormatting>
  <conditionalFormatting sqref="Z7:Z8">
    <cfRule type="containsText" dxfId="87" priority="56" operator="containsText" text="NOK">
      <formula>NOT(ISERROR(SEARCH("NOK",Z7)))</formula>
    </cfRule>
    <cfRule type="beginsWith" dxfId="86" priority="55" operator="beginsWith" text="OK">
      <formula>LEFT(Z7,LEN("OK"))="OK"</formula>
    </cfRule>
  </conditionalFormatting>
  <conditionalFormatting sqref="Z10">
    <cfRule type="containsText" dxfId="85" priority="54" operator="containsText" text="NOK">
      <formula>NOT(ISERROR(SEARCH("NOK",Z10)))</formula>
    </cfRule>
    <cfRule type="beginsWith" dxfId="84" priority="53" operator="beginsWith" text="OK">
      <formula>LEFT(Z10,LEN("OK"))="OK"</formula>
    </cfRule>
  </conditionalFormatting>
  <conditionalFormatting sqref="Z16">
    <cfRule type="containsText" dxfId="83" priority="52" operator="containsText" text="NOK">
      <formula>NOT(ISERROR(SEARCH("NOK",Z16)))</formula>
    </cfRule>
    <cfRule type="beginsWith" dxfId="82" priority="51" operator="beginsWith" text="OK">
      <formula>LEFT(Z16,LEN("OK"))="OK"</formula>
    </cfRule>
  </conditionalFormatting>
  <conditionalFormatting sqref="Z18">
    <cfRule type="beginsWith" dxfId="81" priority="49" operator="beginsWith" text="OK">
      <formula>LEFT(Z18,LEN("OK"))="OK"</formula>
    </cfRule>
    <cfRule type="containsText" dxfId="80" priority="50" operator="containsText" text="NOK">
      <formula>NOT(ISERROR(SEARCH("NOK",Z18)))</formula>
    </cfRule>
  </conditionalFormatting>
  <conditionalFormatting sqref="AB7:AB8">
    <cfRule type="containsText" dxfId="79" priority="48" operator="containsText" text="NOK">
      <formula>NOT(ISERROR(SEARCH("NOK",AB7)))</formula>
    </cfRule>
    <cfRule type="beginsWith" dxfId="78" priority="47" operator="beginsWith" text="OK">
      <formula>LEFT(AB7,LEN("OK"))="OK"</formula>
    </cfRule>
  </conditionalFormatting>
  <conditionalFormatting sqref="AB10">
    <cfRule type="containsText" dxfId="77" priority="46" operator="containsText" text="NOK">
      <formula>NOT(ISERROR(SEARCH("NOK",AB10)))</formula>
    </cfRule>
    <cfRule type="beginsWith" dxfId="76" priority="45" operator="beginsWith" text="OK">
      <formula>LEFT(AB10,LEN("OK"))="OK"</formula>
    </cfRule>
  </conditionalFormatting>
  <conditionalFormatting sqref="AB16">
    <cfRule type="containsText" dxfId="75" priority="44" operator="containsText" text="NOK">
      <formula>NOT(ISERROR(SEARCH("NOK",AB16)))</formula>
    </cfRule>
    <cfRule type="beginsWith" dxfId="74" priority="43" operator="beginsWith" text="OK">
      <formula>LEFT(AB16,LEN("OK"))="OK"</formula>
    </cfRule>
  </conditionalFormatting>
  <conditionalFormatting sqref="AB18">
    <cfRule type="containsText" dxfId="73" priority="42" operator="containsText" text="NOK">
      <formula>NOT(ISERROR(SEARCH("NOK",AB18)))</formula>
    </cfRule>
    <cfRule type="beginsWith" dxfId="72" priority="41" operator="beginsWith" text="OK">
      <formula>LEFT(AB18,LEN("OK"))="OK"</formula>
    </cfRule>
  </conditionalFormatting>
  <conditionalFormatting sqref="AD7:AD8">
    <cfRule type="containsText" dxfId="71" priority="40" operator="containsText" text="NOK">
      <formula>NOT(ISERROR(SEARCH("NOK",AD7)))</formula>
    </cfRule>
    <cfRule type="beginsWith" dxfId="70" priority="39" operator="beginsWith" text="OK">
      <formula>LEFT(AD7,LEN("OK"))="OK"</formula>
    </cfRule>
  </conditionalFormatting>
  <conditionalFormatting sqref="AD10">
    <cfRule type="containsText" dxfId="69" priority="38" operator="containsText" text="NOK">
      <formula>NOT(ISERROR(SEARCH("NOK",AD10)))</formula>
    </cfRule>
    <cfRule type="beginsWith" dxfId="68" priority="37" operator="beginsWith" text="OK">
      <formula>LEFT(AD10,LEN("OK"))="OK"</formula>
    </cfRule>
  </conditionalFormatting>
  <conditionalFormatting sqref="AD16">
    <cfRule type="containsText" dxfId="67" priority="36" operator="containsText" text="NOK">
      <formula>NOT(ISERROR(SEARCH("NOK",AD16)))</formula>
    </cfRule>
    <cfRule type="beginsWith" dxfId="66" priority="35" operator="beginsWith" text="OK">
      <formula>LEFT(AD16,LEN("OK"))="OK"</formula>
    </cfRule>
  </conditionalFormatting>
  <conditionalFormatting sqref="AD18">
    <cfRule type="containsText" dxfId="65" priority="34" operator="containsText" text="NOK">
      <formula>NOT(ISERROR(SEARCH("NOK",AD18)))</formula>
    </cfRule>
    <cfRule type="beginsWith" dxfId="64" priority="33" operator="beginsWith" text="OK">
      <formula>LEFT(AD18,LEN("OK"))="OK"</formula>
    </cfRule>
  </conditionalFormatting>
  <conditionalFormatting sqref="AH7:AH8">
    <cfRule type="containsText" dxfId="63" priority="32" operator="containsText" text="NOK">
      <formula>NOT(ISERROR(SEARCH("NOK",AH7)))</formula>
    </cfRule>
    <cfRule type="beginsWith" dxfId="62" priority="31" operator="beginsWith" text="OK">
      <formula>LEFT(AH7,LEN("OK"))="OK"</formula>
    </cfRule>
  </conditionalFormatting>
  <conditionalFormatting sqref="AH10">
    <cfRule type="containsText" dxfId="61" priority="30" operator="containsText" text="NOK">
      <formula>NOT(ISERROR(SEARCH("NOK",AH10)))</formula>
    </cfRule>
    <cfRule type="beginsWith" dxfId="60" priority="29" operator="beginsWith" text="OK">
      <formula>LEFT(AH10,LEN("OK"))="OK"</formula>
    </cfRule>
  </conditionalFormatting>
  <conditionalFormatting sqref="AH16">
    <cfRule type="containsText" dxfId="59" priority="28" operator="containsText" text="NOK">
      <formula>NOT(ISERROR(SEARCH("NOK",AH16)))</formula>
    </cfRule>
    <cfRule type="beginsWith" dxfId="58" priority="27" operator="beginsWith" text="OK">
      <formula>LEFT(AH16,LEN("OK"))="OK"</formula>
    </cfRule>
  </conditionalFormatting>
  <conditionalFormatting sqref="AH18">
    <cfRule type="containsText" dxfId="57" priority="26" operator="containsText" text="NOK">
      <formula>NOT(ISERROR(SEARCH("NOK",AH18)))</formula>
    </cfRule>
    <cfRule type="beginsWith" dxfId="56" priority="25" operator="beginsWith" text="OK">
      <formula>LEFT(AH18,LEN("OK"))="OK"</formula>
    </cfRule>
  </conditionalFormatting>
  <conditionalFormatting sqref="AJ7:AJ8">
    <cfRule type="containsText" dxfId="55" priority="24" operator="containsText" text="NOK">
      <formula>NOT(ISERROR(SEARCH("NOK",AJ7)))</formula>
    </cfRule>
    <cfRule type="beginsWith" dxfId="54" priority="23" operator="beginsWith" text="OK">
      <formula>LEFT(AJ7,LEN("OK"))="OK"</formula>
    </cfRule>
  </conditionalFormatting>
  <conditionalFormatting sqref="AJ10">
    <cfRule type="containsText" dxfId="53" priority="22" operator="containsText" text="NOK">
      <formula>NOT(ISERROR(SEARCH("NOK",AJ10)))</formula>
    </cfRule>
    <cfRule type="beginsWith" dxfId="52" priority="21" operator="beginsWith" text="OK">
      <formula>LEFT(AJ10,LEN("OK"))="OK"</formula>
    </cfRule>
  </conditionalFormatting>
  <conditionalFormatting sqref="AJ16">
    <cfRule type="containsText" dxfId="51" priority="20" operator="containsText" text="NOK">
      <formula>NOT(ISERROR(SEARCH("NOK",AJ16)))</formula>
    </cfRule>
    <cfRule type="beginsWith" dxfId="50" priority="19" operator="beginsWith" text="OK">
      <formula>LEFT(AJ16,LEN("OK"))="OK"</formula>
    </cfRule>
  </conditionalFormatting>
  <conditionalFormatting sqref="AJ18">
    <cfRule type="beginsWith" dxfId="49" priority="17" operator="beginsWith" text="OK">
      <formula>LEFT(AJ18,LEN("OK"))="OK"</formula>
    </cfRule>
    <cfRule type="containsText" dxfId="48" priority="18" operator="containsText" text="NOK">
      <formula>NOT(ISERROR(SEARCH("NOK",AJ18)))</formula>
    </cfRule>
  </conditionalFormatting>
  <conditionalFormatting sqref="AL7:AL8">
    <cfRule type="containsText" dxfId="47" priority="16" operator="containsText" text="NOK">
      <formula>NOT(ISERROR(SEARCH("NOK",AL7)))</formula>
    </cfRule>
    <cfRule type="beginsWith" dxfId="46" priority="15" operator="beginsWith" text="OK">
      <formula>LEFT(AL7,LEN("OK"))="OK"</formula>
    </cfRule>
  </conditionalFormatting>
  <conditionalFormatting sqref="AL10">
    <cfRule type="containsText" dxfId="45" priority="14" operator="containsText" text="NOK">
      <formula>NOT(ISERROR(SEARCH("NOK",AL10)))</formula>
    </cfRule>
    <cfRule type="beginsWith" dxfId="44" priority="13" operator="beginsWith" text="OK">
      <formula>LEFT(AL10,LEN("OK"))="OK"</formula>
    </cfRule>
  </conditionalFormatting>
  <conditionalFormatting sqref="AL16">
    <cfRule type="containsText" dxfId="43" priority="12" operator="containsText" text="NOK">
      <formula>NOT(ISERROR(SEARCH("NOK",AL16)))</formula>
    </cfRule>
    <cfRule type="beginsWith" dxfId="42" priority="11" operator="beginsWith" text="OK">
      <formula>LEFT(AL16,LEN("OK"))="OK"</formula>
    </cfRule>
  </conditionalFormatting>
  <conditionalFormatting sqref="AL18">
    <cfRule type="containsText" dxfId="41" priority="10" operator="containsText" text="NOK">
      <formula>NOT(ISERROR(SEARCH("NOK",AL18)))</formula>
    </cfRule>
    <cfRule type="beginsWith" dxfId="40" priority="9" operator="beginsWith" text="OK">
      <formula>LEFT(AL18,LEN("OK"))="OK"</formula>
    </cfRule>
  </conditionalFormatting>
  <conditionalFormatting sqref="AN7:AN8">
    <cfRule type="containsText" dxfId="39" priority="8" operator="containsText" text="NOK">
      <formula>NOT(ISERROR(SEARCH("NOK",AN7)))</formula>
    </cfRule>
    <cfRule type="beginsWith" dxfId="38" priority="7" operator="beginsWith" text="OK">
      <formula>LEFT(AN7,LEN("OK"))="OK"</formula>
    </cfRule>
  </conditionalFormatting>
  <conditionalFormatting sqref="AN10">
    <cfRule type="containsText" dxfId="37" priority="6" operator="containsText" text="NOK">
      <formula>NOT(ISERROR(SEARCH("NOK",AN10)))</formula>
    </cfRule>
    <cfRule type="beginsWith" dxfId="36" priority="5" operator="beginsWith" text="OK">
      <formula>LEFT(AN10,LEN("OK"))="OK"</formula>
    </cfRule>
  </conditionalFormatting>
  <conditionalFormatting sqref="AN16">
    <cfRule type="containsText" dxfId="35" priority="4" operator="containsText" text="NOK">
      <formula>NOT(ISERROR(SEARCH("NOK",AN16)))</formula>
    </cfRule>
    <cfRule type="beginsWith" dxfId="34" priority="3" operator="beginsWith" text="OK">
      <formula>LEFT(AN16,LEN("OK"))="OK"</formula>
    </cfRule>
  </conditionalFormatting>
  <conditionalFormatting sqref="AN18">
    <cfRule type="containsText" dxfId="33" priority="2" operator="containsText" text="NOK">
      <formula>NOT(ISERROR(SEARCH("NOK",AN18)))</formula>
    </cfRule>
    <cfRule type="beginsWith" dxfId="32" priority="1" operator="beginsWith" text="OK">
      <formula>LEFT(AN18,LEN("OK"))="OK"</formula>
    </cfRule>
  </conditionalFormatting>
  <pageMargins left="0.7" right="0.7" top="0.78740157499999996" bottom="0.78740157499999996" header="0.3" footer="0.3"/>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theme="5" tint="0.79998168889431442"/>
  </sheetPr>
  <dimension ref="B1:BG102"/>
  <sheetViews>
    <sheetView showGridLines="0" zoomScale="60" zoomScaleNormal="60" workbookViewId="0">
      <selection activeCell="G17" sqref="G17"/>
    </sheetView>
  </sheetViews>
  <sheetFormatPr defaultColWidth="11.453125" defaultRowHeight="14.5"/>
  <cols>
    <col min="1" max="1" width="4" style="165" customWidth="1"/>
    <col min="2" max="2" width="5.7265625" style="165" customWidth="1"/>
    <col min="3" max="3" width="57.26953125" style="165" bestFit="1" customWidth="1"/>
    <col min="4" max="4" width="0.7265625" style="165" customWidth="1"/>
    <col min="5" max="5" width="25.26953125" style="165" customWidth="1"/>
    <col min="6" max="6" width="0.7265625" style="165" customWidth="1"/>
    <col min="7" max="7" width="22.453125" style="165" bestFit="1" customWidth="1"/>
    <col min="8" max="8" width="4.7265625" style="165" customWidth="1"/>
    <col min="9" max="9" width="22.453125" style="165" bestFit="1" customWidth="1"/>
    <col min="10" max="10" width="3.54296875" style="165" customWidth="1"/>
    <col min="11" max="11" width="22.453125" style="165" bestFit="1" customWidth="1"/>
    <col min="12" max="12" width="1.7265625" style="165" customWidth="1"/>
    <col min="13" max="13" width="22.81640625" style="165" bestFit="1" customWidth="1"/>
    <col min="14" max="14" width="2" style="165" customWidth="1"/>
    <col min="15" max="15" width="22.81640625" style="165" bestFit="1" customWidth="1"/>
    <col min="16" max="16" width="2.26953125" style="165" customWidth="1"/>
    <col min="17" max="17" width="22.26953125" style="165" bestFit="1" customWidth="1"/>
    <col min="18" max="18" width="4.453125" style="165" customWidth="1"/>
    <col min="19" max="19" width="23.54296875" style="165" bestFit="1" customWidth="1"/>
    <col min="20" max="20" width="3" style="165" customWidth="1"/>
    <col min="21" max="21" width="22.81640625" style="165" bestFit="1" customWidth="1"/>
    <col min="22" max="22" width="0.7265625" style="165" customWidth="1"/>
    <col min="23" max="23" width="23.26953125" style="165" bestFit="1" customWidth="1"/>
    <col min="24" max="24" width="0.7265625" style="165" customWidth="1"/>
    <col min="25" max="25" width="23.26953125" style="165" bestFit="1" customWidth="1"/>
    <col min="26" max="26" width="0.7265625" style="165" customWidth="1"/>
    <col min="27" max="27" width="22.453125" style="165" bestFit="1" customWidth="1"/>
    <col min="28" max="28" width="0.7265625" style="165" customWidth="1"/>
    <col min="29" max="29" width="23.26953125" style="165" bestFit="1" customWidth="1"/>
    <col min="30" max="30" width="1" style="165" customWidth="1"/>
    <col min="31" max="31" width="23.26953125" style="165" bestFit="1" customWidth="1"/>
    <col min="32" max="32" width="0.7265625" style="165" customWidth="1"/>
    <col min="33" max="33" width="23.26953125" style="165" bestFit="1" customWidth="1"/>
    <col min="34" max="34" width="1" style="165" customWidth="1"/>
    <col min="35" max="35" width="22.26953125" style="165" bestFit="1" customWidth="1"/>
    <col min="36" max="36" width="1" style="165" customWidth="1"/>
    <col min="37" max="37" width="23.26953125" style="165" bestFit="1" customWidth="1"/>
    <col min="38" max="38" width="1" style="165" customWidth="1"/>
    <col min="39" max="39" width="23.26953125" style="165" bestFit="1" customWidth="1"/>
    <col min="40" max="40" width="1.26953125" style="165" customWidth="1"/>
    <col min="41" max="41" width="22.26953125" style="165" customWidth="1"/>
    <col min="42" max="42" width="1.453125" style="165" customWidth="1"/>
    <col min="43" max="43" width="23.26953125" style="165" bestFit="1" customWidth="1"/>
    <col min="44" max="44" width="1.453125" style="165" customWidth="1"/>
    <col min="45" max="45" width="20.1796875" style="165" bestFit="1" customWidth="1"/>
    <col min="46" max="46" width="1.26953125" style="165" customWidth="1"/>
    <col min="47" max="47" width="20.7265625" style="165" bestFit="1" customWidth="1"/>
    <col min="48" max="48" width="1" style="165" customWidth="1"/>
    <col min="49" max="49" width="20.7265625" style="165" bestFit="1" customWidth="1"/>
    <col min="50" max="50" width="1.453125" style="165" customWidth="1"/>
    <col min="51" max="51" width="19.54296875" style="165" bestFit="1" customWidth="1"/>
    <col min="52" max="52" width="1.26953125" style="165" customWidth="1"/>
    <col min="53" max="53" width="19.54296875" style="165" bestFit="1" customWidth="1"/>
    <col min="54" max="54" width="1.26953125" style="165" customWidth="1"/>
    <col min="55" max="55" width="19.54296875" style="165" bestFit="1" customWidth="1"/>
    <col min="56" max="56" width="1" style="165" customWidth="1"/>
    <col min="57" max="57" width="19.1796875" style="165" bestFit="1" customWidth="1"/>
    <col min="58" max="58" width="1.26953125" style="165" customWidth="1"/>
    <col min="59" max="59" width="19.54296875" style="165" bestFit="1" customWidth="1"/>
    <col min="60" max="16384" width="11.453125" style="165"/>
  </cols>
  <sheetData>
    <row r="1" spans="2:59" s="137" customFormat="1" ht="109.9" customHeight="1">
      <c r="E1" s="286" t="s">
        <v>340</v>
      </c>
    </row>
    <row r="2" spans="2:59" ht="30" customHeight="1">
      <c r="B2" s="572" t="s">
        <v>360</v>
      </c>
      <c r="C2" s="572"/>
      <c r="D2" s="572"/>
      <c r="E2" s="572"/>
      <c r="F2" s="572"/>
      <c r="G2" s="572"/>
      <c r="H2" s="572"/>
      <c r="I2" s="572"/>
      <c r="J2" s="572"/>
      <c r="K2" s="572"/>
      <c r="L2" s="572"/>
      <c r="M2" s="572"/>
      <c r="N2" s="572"/>
      <c r="O2" s="572"/>
      <c r="P2" s="572"/>
      <c r="Q2" s="572"/>
      <c r="R2" s="572"/>
      <c r="S2" s="572"/>
    </row>
    <row r="3" spans="2:59" ht="10.15" customHeight="1">
      <c r="E3" s="249"/>
    </row>
    <row r="4" spans="2:59" ht="10.15" customHeight="1">
      <c r="E4" s="249"/>
    </row>
    <row r="5" spans="2:59" ht="18" customHeight="1">
      <c r="C5" s="250" t="str">
        <f>Insert_Finance!C4</f>
        <v xml:space="preserve">Financial year </v>
      </c>
      <c r="E5" s="251">
        <f>Insert_Finance!D4</f>
        <v>0</v>
      </c>
      <c r="G5" s="251" t="e">
        <f>INDEX(Insert_Assets!$C$394:$D$413,MATCH(Insert_Finance!D4,Financ_Y,0),2)</f>
        <v>#N/A</v>
      </c>
      <c r="H5" s="252"/>
      <c r="I5" s="251" t="e">
        <f>INDEX(Insert_Assets!$C$394:$D$413,MATCH(G5,Financ_Y,0),2)</f>
        <v>#N/A</v>
      </c>
      <c r="J5" s="252"/>
      <c r="K5" s="251" t="e">
        <f>INDEX(Insert_Assets!$C$394:$D$413,MATCH(I5,Financ_Y,0),2)</f>
        <v>#N/A</v>
      </c>
      <c r="L5" s="252"/>
      <c r="M5" s="251" t="e">
        <f>INDEX(Insert_Assets!$C$394:$D$413,MATCH(K5,Financ_Y,0),2)</f>
        <v>#N/A</v>
      </c>
      <c r="N5" s="252"/>
      <c r="O5" s="251" t="e">
        <f>INDEX(Insert_Assets!$C$394:$D$413,MATCH(M5,Financ_Y,0),2)</f>
        <v>#N/A</v>
      </c>
      <c r="P5" s="252"/>
      <c r="Q5" s="251" t="e">
        <f>INDEX(Insert_Assets!$C$394:$D$413,MATCH(O5,Financ_Y,0),2)</f>
        <v>#N/A</v>
      </c>
      <c r="R5" s="252"/>
      <c r="S5" s="251" t="e">
        <f>INDEX(Insert_Assets!$C$394:$D$413,MATCH(Q5,Financ_Y,0),2)</f>
        <v>#N/A</v>
      </c>
      <c r="T5" s="252"/>
      <c r="U5" s="251" t="e">
        <f>INDEX(Insert_Assets!$C$394:$D$413,MATCH(S5,Financ_Y,0),2)</f>
        <v>#N/A</v>
      </c>
      <c r="V5" s="252"/>
      <c r="W5" s="251" t="e">
        <f>INDEX(Insert_Assets!$C$394:$D$413,MATCH(U5,Financ_Y,0),2)</f>
        <v>#N/A</v>
      </c>
      <c r="X5" s="252"/>
      <c r="Y5" s="251" t="e">
        <f>INDEX(Insert_Assets!$C$394:$D$413,MATCH(W5,Financ_Y,0),2)</f>
        <v>#N/A</v>
      </c>
      <c r="Z5" s="252"/>
      <c r="AA5" s="251" t="e">
        <f>INDEX(Insert_Assets!$C$394:$D$413,MATCH(Y5,Financ_Y,0),2)</f>
        <v>#N/A</v>
      </c>
      <c r="AB5" s="252"/>
      <c r="AC5" s="251" t="e">
        <f>INDEX(Insert_Assets!$C$394:$D$413,MATCH(AA5,Financ_Y,0),2)</f>
        <v>#N/A</v>
      </c>
      <c r="AD5" s="252"/>
      <c r="AE5" s="251" t="e">
        <f>INDEX(Insert_Assets!$C$394:$D$413,MATCH(AC5,Financ_Y,0),2)</f>
        <v>#N/A</v>
      </c>
      <c r="AF5" s="252"/>
      <c r="AG5" s="251" t="e">
        <f>INDEX(Insert_Assets!$C$394:$D$413,MATCH(AE5,Financ_Y,0),2)</f>
        <v>#N/A</v>
      </c>
      <c r="AH5" s="252"/>
      <c r="AI5" s="251" t="e">
        <f>INDEX(Insert_Assets!$C$394:$D$413,MATCH(AG5,Financ_Y,0),2)</f>
        <v>#N/A</v>
      </c>
      <c r="AJ5" s="252"/>
      <c r="AK5" s="251" t="e">
        <f>INDEX(Insert_Assets!$C$394:$D$413,MATCH(AI5,Financ_Y,0),2)</f>
        <v>#N/A</v>
      </c>
      <c r="AL5" s="252"/>
      <c r="AM5" s="251" t="e">
        <f>INDEX(Insert_Assets!$C$394:$D$413,MATCH(AK5,Financ_Y,0),2)</f>
        <v>#N/A</v>
      </c>
      <c r="AN5" s="252"/>
      <c r="AO5" s="251" t="e">
        <f>INDEX(Insert_Assets!$C$394:$D$413,MATCH(AM5,Financ_Y,0),2)</f>
        <v>#N/A</v>
      </c>
      <c r="AP5" s="252"/>
      <c r="AQ5" s="251" t="e">
        <f>INDEX(Insert_Assets!$C$394:$D$413,MATCH(AO5,Financ_Y,0),2)</f>
        <v>#N/A</v>
      </c>
      <c r="AR5" s="252"/>
      <c r="AS5" s="251"/>
      <c r="AT5" s="252"/>
      <c r="AU5" s="251"/>
      <c r="AV5" s="252"/>
      <c r="AW5" s="251"/>
    </row>
    <row r="6" spans="2:59" ht="18" customHeight="1">
      <c r="C6" s="250" t="str">
        <f>Insert_Finance!C6</f>
        <v>Financial year (end date)</v>
      </c>
      <c r="E6" s="253">
        <f>Insert_Finance!D6</f>
        <v>0</v>
      </c>
      <c r="G6" s="253">
        <f>DATE(YEAR(E6)+1,MONTH(E6),DAY(E6))</f>
        <v>366</v>
      </c>
      <c r="H6" s="254"/>
      <c r="I6" s="253">
        <f>DATE(YEAR(G6)+1,MONTH(G6),DAY(G6))</f>
        <v>731</v>
      </c>
      <c r="J6" s="254"/>
      <c r="K6" s="253">
        <f>DATE(YEAR(I6)+1,MONTH(I6),DAY(I6))</f>
        <v>1096</v>
      </c>
      <c r="L6" s="254"/>
      <c r="M6" s="253">
        <f>DATE(YEAR(K6)+1,MONTH(K6),DAY(K6))</f>
        <v>1461</v>
      </c>
      <c r="N6" s="254"/>
      <c r="O6" s="253">
        <f>DATE(YEAR(M6)+1,MONTH(M6),DAY(M6))</f>
        <v>1827</v>
      </c>
      <c r="P6" s="254"/>
      <c r="Q6" s="253">
        <f>DATE(YEAR(O6)+1,MONTH(O6),DAY(O6))</f>
        <v>2192</v>
      </c>
      <c r="R6" s="254"/>
      <c r="S6" s="253">
        <f>DATE(YEAR(Q6)+1,MONTH(Q6),DAY(Q6))</f>
        <v>2557</v>
      </c>
      <c r="T6" s="254"/>
      <c r="U6" s="253">
        <f>DATE(YEAR(S6)+1,MONTH(S6),DAY(S6))</f>
        <v>2922</v>
      </c>
      <c r="V6" s="254"/>
      <c r="W6" s="253">
        <f>DATE(YEAR(U6)+1,MONTH(U6),DAY(U6))</f>
        <v>3288</v>
      </c>
      <c r="X6" s="254"/>
      <c r="Y6" s="253">
        <f>DATE(YEAR(W6)+1,MONTH(W6),DAY(W6))</f>
        <v>3653</v>
      </c>
      <c r="Z6" s="254"/>
      <c r="AA6" s="253">
        <f>DATE(YEAR(Y6)+1,MONTH(Y6),DAY(Y6))</f>
        <v>4018</v>
      </c>
      <c r="AB6" s="254"/>
      <c r="AC6" s="253">
        <f>DATE(YEAR(AA6)+1,MONTH(AA6),DAY(AA6))</f>
        <v>4383</v>
      </c>
      <c r="AD6" s="254"/>
      <c r="AE6" s="253">
        <f>DATE(YEAR(AC6)+1,MONTH(AC6),DAY(AC6))</f>
        <v>4749</v>
      </c>
      <c r="AF6" s="254"/>
      <c r="AG6" s="253">
        <f>DATE(YEAR(AE6)+1,MONTH(AE6),DAY(AE6))</f>
        <v>5114</v>
      </c>
      <c r="AH6" s="254"/>
      <c r="AI6" s="253">
        <f>DATE(YEAR(AG6)+1,MONTH(AG6),DAY(AG6))</f>
        <v>5479</v>
      </c>
      <c r="AJ6" s="254"/>
      <c r="AK6" s="253">
        <f>DATE(YEAR(AI6)+1,MONTH(AI6),DAY(AI6))</f>
        <v>5844</v>
      </c>
      <c r="AL6" s="254"/>
      <c r="AM6" s="253">
        <f>DATE(YEAR(AK6)+1,MONTH(AK6),DAY(AK6))</f>
        <v>6210</v>
      </c>
      <c r="AN6" s="254"/>
      <c r="AO6" s="253">
        <f>DATE(YEAR(AM6)+1,MONTH(AM6),DAY(AM6))</f>
        <v>6575</v>
      </c>
      <c r="AP6" s="254"/>
      <c r="AQ6" s="253">
        <f>DATE(YEAR(AO6)+1,MONTH(AO6),DAY(AO6))</f>
        <v>6940</v>
      </c>
      <c r="AR6" s="254"/>
      <c r="AS6" s="253"/>
      <c r="AT6" s="254"/>
      <c r="AU6" s="253"/>
      <c r="AV6" s="254"/>
      <c r="AW6" s="253"/>
    </row>
    <row r="7" spans="2:59" ht="10.15" customHeight="1">
      <c r="E7" s="255"/>
      <c r="G7" s="255"/>
      <c r="H7" s="255"/>
      <c r="I7" s="255"/>
      <c r="J7" s="255"/>
      <c r="K7" s="255"/>
      <c r="L7" s="255"/>
      <c r="M7" s="255"/>
      <c r="N7" s="255"/>
      <c r="O7" s="255"/>
      <c r="P7" s="255"/>
      <c r="Q7" s="255"/>
      <c r="R7" s="255"/>
      <c r="S7" s="255"/>
      <c r="T7" s="255"/>
      <c r="U7" s="255"/>
      <c r="V7" s="255"/>
      <c r="W7" s="255"/>
      <c r="X7" s="255"/>
      <c r="Y7" s="255"/>
      <c r="Z7" s="255"/>
      <c r="AA7" s="255"/>
      <c r="AB7" s="255"/>
      <c r="AC7" s="255"/>
      <c r="AD7" s="255"/>
      <c r="AE7" s="255"/>
      <c r="AF7" s="255"/>
      <c r="AG7" s="255"/>
      <c r="AH7" s="255"/>
      <c r="AI7" s="255"/>
      <c r="AJ7" s="255"/>
      <c r="AK7" s="255"/>
      <c r="AL7" s="255"/>
      <c r="AM7" s="255"/>
      <c r="AN7" s="255"/>
      <c r="AO7" s="255"/>
      <c r="AP7" s="255"/>
      <c r="AQ7" s="255"/>
      <c r="AR7" s="255"/>
      <c r="AS7" s="255"/>
      <c r="AT7" s="255"/>
      <c r="AU7" s="255"/>
      <c r="AV7" s="255"/>
      <c r="AW7" s="255"/>
    </row>
    <row r="8" spans="2:59" ht="18" customHeight="1">
      <c r="B8" s="166"/>
      <c r="C8" s="256" t="s">
        <v>113</v>
      </c>
      <c r="E8" s="469">
        <f>SUM(K34:K84,U17:U25)</f>
        <v>0</v>
      </c>
      <c r="F8" s="470"/>
      <c r="G8" s="469">
        <f>SUM(M34:M84,W17:W25)</f>
        <v>0</v>
      </c>
      <c r="H8" s="471"/>
      <c r="I8" s="469">
        <f>SUM(O34:O84,Y17:Y25)</f>
        <v>0</v>
      </c>
      <c r="J8" s="471"/>
      <c r="K8" s="469">
        <f>SUM(Q34:Q84,AA17:AA25)</f>
        <v>0</v>
      </c>
      <c r="L8" s="471"/>
      <c r="M8" s="469">
        <f>SUM(S34:S84,AC17:AC25)</f>
        <v>0</v>
      </c>
      <c r="N8" s="471"/>
      <c r="O8" s="469">
        <f>SUM(U34:U84,AE17:AE25)</f>
        <v>0</v>
      </c>
      <c r="P8" s="471"/>
      <c r="Q8" s="469">
        <f>SUM(W34:W84,AG17:AG25)</f>
        <v>0</v>
      </c>
      <c r="R8" s="471"/>
      <c r="S8" s="469">
        <f>SUM(Y34:Y84,AI17:AI25)</f>
        <v>0</v>
      </c>
      <c r="T8" s="471"/>
      <c r="U8" s="469">
        <f>SUM(AA34:AA84,AK17:AK25)</f>
        <v>0</v>
      </c>
      <c r="V8" s="471"/>
      <c r="W8" s="469">
        <f>SUM(AC34:AC84,AM17:AM25)</f>
        <v>0</v>
      </c>
      <c r="X8" s="471"/>
      <c r="Y8" s="469">
        <f>SUM(AE34:AE84,AO17:AO25)</f>
        <v>0</v>
      </c>
      <c r="Z8" s="471"/>
      <c r="AA8" s="469">
        <f>SUM(AG34:AG84,AQ17:AQ25)</f>
        <v>0</v>
      </c>
      <c r="AB8" s="471"/>
      <c r="AC8" s="469">
        <f>SUM(AI34:AI84,AS17:AS25)</f>
        <v>0</v>
      </c>
      <c r="AD8" s="471"/>
      <c r="AE8" s="469">
        <f>SUM(AK34:AK84,AU17:AU25)</f>
        <v>0</v>
      </c>
      <c r="AF8" s="471"/>
      <c r="AG8" s="469">
        <f>SUM(AM34:AM84,AW17:AW25)</f>
        <v>0</v>
      </c>
      <c r="AH8" s="471"/>
      <c r="AI8" s="469">
        <f>SUM(AO34:AO84,AY17:AY25)</f>
        <v>0</v>
      </c>
      <c r="AJ8" s="471"/>
      <c r="AK8" s="469">
        <f>SUM(AQ34:AQ84,BA17:BA25)</f>
        <v>0</v>
      </c>
      <c r="AL8" s="471"/>
      <c r="AM8" s="469">
        <f>SUM(AS34:AS84,BC17:BC25)</f>
        <v>0</v>
      </c>
      <c r="AN8" s="471"/>
      <c r="AO8" s="469">
        <f>SUM(AU34:AU84,BE17:BE25)</f>
        <v>0</v>
      </c>
      <c r="AP8" s="471"/>
      <c r="AQ8" s="469">
        <f>SUM(AW34:AW84,BG17:BG25)</f>
        <v>0</v>
      </c>
      <c r="AR8" s="471"/>
      <c r="AS8" s="469"/>
      <c r="AT8" s="471"/>
      <c r="AU8" s="469"/>
      <c r="AV8" s="471"/>
      <c r="AW8" s="469"/>
    </row>
    <row r="9" spans="2:59" ht="10.15" customHeight="1">
      <c r="B9" s="166"/>
      <c r="D9" s="257"/>
      <c r="E9" s="258"/>
      <c r="F9" s="257"/>
      <c r="H9" s="257"/>
      <c r="I9" s="259"/>
      <c r="J9" s="257"/>
      <c r="K9" s="259"/>
    </row>
    <row r="10" spans="2:59" ht="10.15" customHeight="1">
      <c r="B10" s="166"/>
      <c r="D10" s="257"/>
      <c r="F10" s="257"/>
      <c r="H10" s="257"/>
      <c r="I10" s="259"/>
      <c r="J10" s="257"/>
      <c r="K10" s="259"/>
    </row>
    <row r="11" spans="2:59" ht="10.15" customHeight="1">
      <c r="B11" s="166"/>
      <c r="D11" s="257"/>
      <c r="F11" s="257"/>
      <c r="H11" s="257"/>
      <c r="I11" s="259"/>
      <c r="J11" s="257"/>
      <c r="K11" s="259"/>
    </row>
    <row r="12" spans="2:59" ht="18" customHeight="1" thickBot="1">
      <c r="B12" s="260"/>
      <c r="C12" s="261" t="s">
        <v>358</v>
      </c>
      <c r="D12" s="262"/>
      <c r="E12" s="261"/>
      <c r="F12" s="262"/>
      <c r="G12" s="261"/>
      <c r="H12" s="262"/>
      <c r="I12" s="263"/>
      <c r="J12" s="262"/>
      <c r="K12" s="263"/>
      <c r="L12" s="261"/>
      <c r="M12" s="261"/>
      <c r="N12" s="261"/>
      <c r="O12" s="261"/>
      <c r="P12" s="261"/>
      <c r="Q12" s="261"/>
      <c r="R12" s="261"/>
      <c r="S12" s="261"/>
      <c r="T12" s="261"/>
      <c r="U12" s="261"/>
      <c r="V12" s="261"/>
      <c r="W12" s="261"/>
      <c r="X12" s="261"/>
      <c r="Y12" s="261"/>
      <c r="Z12" s="261"/>
      <c r="AA12" s="261"/>
      <c r="AB12" s="261"/>
      <c r="AC12" s="261"/>
      <c r="AD12" s="261"/>
      <c r="AE12" s="261"/>
      <c r="AF12" s="261"/>
      <c r="AG12" s="261"/>
      <c r="AH12" s="261"/>
      <c r="AI12" s="261"/>
      <c r="AJ12" s="261"/>
      <c r="AK12" s="261"/>
      <c r="AL12" s="261"/>
      <c r="AM12" s="261"/>
      <c r="AN12" s="261"/>
      <c r="AO12" s="261"/>
      <c r="AP12" s="261"/>
      <c r="AQ12" s="261"/>
      <c r="AR12" s="261"/>
      <c r="AS12" s="261"/>
      <c r="AT12" s="261"/>
      <c r="AU12" s="261"/>
      <c r="AV12" s="261"/>
      <c r="AW12" s="261"/>
      <c r="AX12" s="261"/>
      <c r="AY12" s="261"/>
      <c r="AZ12" s="261"/>
      <c r="BA12" s="261"/>
      <c r="BB12" s="261"/>
      <c r="BC12" s="261"/>
      <c r="BD12" s="261"/>
      <c r="BE12" s="261"/>
      <c r="BF12" s="261"/>
      <c r="BG12" s="261"/>
    </row>
    <row r="13" spans="2:59" ht="10.15" customHeight="1" thickTop="1">
      <c r="B13" s="166"/>
      <c r="C13" s="603" t="s">
        <v>27</v>
      </c>
      <c r="D13" s="257"/>
      <c r="F13" s="257"/>
      <c r="H13" s="257"/>
      <c r="I13" s="259"/>
      <c r="J13" s="257"/>
      <c r="K13" s="259"/>
    </row>
    <row r="14" spans="2:59" ht="25.9" customHeight="1" thickBot="1">
      <c r="B14" s="260"/>
      <c r="C14" s="604"/>
      <c r="D14" s="264"/>
      <c r="E14" s="264"/>
      <c r="F14" s="264"/>
      <c r="H14" s="257"/>
      <c r="I14" s="602" t="s">
        <v>114</v>
      </c>
      <c r="J14" s="602"/>
      <c r="K14" s="602"/>
      <c r="L14" s="602"/>
      <c r="M14" s="602"/>
      <c r="N14" s="602"/>
      <c r="O14" s="602"/>
      <c r="P14" s="602"/>
      <c r="Q14" s="602"/>
      <c r="R14" s="266"/>
      <c r="S14" s="265" t="s">
        <v>368</v>
      </c>
      <c r="T14" s="266"/>
      <c r="U14" s="599" t="s">
        <v>115</v>
      </c>
      <c r="V14" s="599"/>
      <c r="W14" s="599"/>
      <c r="X14" s="599"/>
      <c r="Y14" s="599"/>
      <c r="Z14" s="599"/>
      <c r="AA14" s="599"/>
      <c r="AB14" s="599"/>
      <c r="AC14" s="599"/>
      <c r="AD14" s="266"/>
      <c r="AE14" s="266"/>
      <c r="AF14" s="266"/>
      <c r="AG14" s="266"/>
      <c r="AH14" s="266"/>
      <c r="AI14" s="266"/>
      <c r="AJ14" s="266"/>
      <c r="AK14" s="266"/>
      <c r="AL14" s="266"/>
      <c r="AM14" s="266"/>
      <c r="AN14" s="266"/>
      <c r="AO14" s="266"/>
      <c r="AP14" s="266"/>
      <c r="AQ14" s="266"/>
      <c r="AR14" s="266"/>
      <c r="AS14" s="266"/>
      <c r="AT14" s="266"/>
      <c r="AU14" s="266"/>
      <c r="AV14" s="266"/>
      <c r="AW14" s="266"/>
      <c r="AX14" s="266"/>
      <c r="AY14" s="266"/>
      <c r="AZ14" s="266"/>
      <c r="BA14" s="266"/>
      <c r="BB14" s="266"/>
      <c r="BC14" s="266"/>
      <c r="BD14" s="266"/>
      <c r="BE14" s="266"/>
      <c r="BF14" s="266"/>
      <c r="BG14" s="266"/>
    </row>
    <row r="15" spans="2:59" ht="25.9" hidden="1" customHeight="1">
      <c r="B15" s="166"/>
      <c r="C15" s="268"/>
      <c r="D15" s="264"/>
      <c r="E15" s="264"/>
      <c r="F15" s="264"/>
      <c r="H15" s="257"/>
      <c r="I15" s="265"/>
      <c r="J15" s="265"/>
      <c r="K15" s="265"/>
      <c r="L15" s="265"/>
      <c r="M15" s="265"/>
      <c r="N15" s="265"/>
      <c r="O15" s="265"/>
      <c r="P15" s="265"/>
      <c r="Q15" s="265"/>
      <c r="R15" s="266"/>
      <c r="S15" s="265"/>
      <c r="T15" s="266"/>
      <c r="U15" s="267"/>
      <c r="V15" s="267"/>
      <c r="W15" s="267">
        <v>1</v>
      </c>
      <c r="X15" s="267"/>
      <c r="Y15" s="267">
        <v>2</v>
      </c>
      <c r="Z15" s="267"/>
      <c r="AA15" s="267">
        <v>3</v>
      </c>
      <c r="AB15" s="267"/>
      <c r="AC15" s="267">
        <v>4</v>
      </c>
      <c r="AD15" s="267">
        <v>5</v>
      </c>
      <c r="AE15" s="267">
        <v>5</v>
      </c>
      <c r="AF15" s="267">
        <v>6</v>
      </c>
      <c r="AG15" s="267">
        <v>6</v>
      </c>
      <c r="AH15" s="267">
        <v>7</v>
      </c>
      <c r="AI15" s="267">
        <v>7</v>
      </c>
      <c r="AJ15" s="267">
        <v>8</v>
      </c>
      <c r="AK15" s="267">
        <v>8</v>
      </c>
      <c r="AL15" s="267"/>
      <c r="AM15" s="267">
        <v>9</v>
      </c>
      <c r="AN15" s="267"/>
      <c r="AO15" s="267">
        <v>10</v>
      </c>
      <c r="AP15" s="267"/>
      <c r="AQ15" s="267">
        <v>11</v>
      </c>
      <c r="AR15" s="267">
        <v>13</v>
      </c>
      <c r="AS15" s="267">
        <v>12</v>
      </c>
      <c r="AT15" s="267">
        <v>14</v>
      </c>
      <c r="AU15" s="267">
        <v>13</v>
      </c>
      <c r="AV15" s="267">
        <v>15</v>
      </c>
      <c r="AW15" s="267">
        <v>14</v>
      </c>
      <c r="AX15" s="267">
        <v>16</v>
      </c>
      <c r="AY15" s="267">
        <v>15</v>
      </c>
      <c r="AZ15" s="267"/>
      <c r="BA15" s="267">
        <v>16</v>
      </c>
      <c r="BB15" s="267"/>
      <c r="BC15" s="267">
        <v>17</v>
      </c>
      <c r="BD15" s="267"/>
      <c r="BE15" s="267">
        <v>18</v>
      </c>
      <c r="BF15" s="267">
        <v>21</v>
      </c>
      <c r="BG15" s="267">
        <v>19</v>
      </c>
    </row>
    <row r="16" spans="2:59" s="272" customFormat="1" ht="45" customHeight="1" thickTop="1">
      <c r="B16" s="269"/>
      <c r="C16" s="267" t="s">
        <v>116</v>
      </c>
      <c r="D16" s="267"/>
      <c r="E16" s="265" t="s">
        <v>117</v>
      </c>
      <c r="F16" s="267"/>
      <c r="G16" s="265" t="s">
        <v>118</v>
      </c>
      <c r="H16" s="270"/>
      <c r="I16" s="265">
        <f>E5</f>
        <v>0</v>
      </c>
      <c r="J16" s="271"/>
      <c r="K16" s="265" t="e">
        <f>INDEX(Insert_Assets!$C$394:$D$413,MATCH(Insert_Finance!D4,Financ_Y,0),2)</f>
        <v>#N/A</v>
      </c>
      <c r="L16" s="271"/>
      <c r="M16" s="265" t="e">
        <f>INDEX(Insert_Assets!$C$394:$D$413,MATCH(K16,Financ_Y,0),2)</f>
        <v>#N/A</v>
      </c>
      <c r="N16" s="271"/>
      <c r="O16" s="265" t="e">
        <f>INDEX(Insert_Assets!$C$394:$D$413,MATCH(M16,Financ_Y,0),2)</f>
        <v>#N/A</v>
      </c>
      <c r="P16" s="271"/>
      <c r="Q16" s="265" t="e">
        <f>INDEX(Insert_Assets!$C$394:$D$413,MATCH(O16,Financ_Y,0),2)</f>
        <v>#N/A</v>
      </c>
      <c r="R16" s="267"/>
      <c r="S16" s="265" t="str">
        <f>"@"&amp; E5</f>
        <v>@0</v>
      </c>
      <c r="T16" s="267"/>
      <c r="U16" s="265">
        <f>E5</f>
        <v>0</v>
      </c>
      <c r="V16" s="271"/>
      <c r="W16" s="265" t="e">
        <f>INDEX(Insert_Assets!$C$394:$D$413,MATCH(Insert_Finance!D4,Financ_Y,0),2)</f>
        <v>#N/A</v>
      </c>
      <c r="X16" s="271"/>
      <c r="Y16" s="265" t="e">
        <f>INDEX(Insert_Assets!$C$394:$D$413,MATCH(W16,Financ_Y,0),2)</f>
        <v>#N/A</v>
      </c>
      <c r="Z16" s="271"/>
      <c r="AA16" s="265" t="e">
        <f>INDEX(Insert_Assets!$C$394:$D$413,MATCH(Y16,Financ_Y,0),2)</f>
        <v>#N/A</v>
      </c>
      <c r="AB16" s="271"/>
      <c r="AC16" s="265" t="e">
        <f>INDEX(Insert_Assets!$C$394:$D$413,MATCH(AA16,Financ_Y,0),2)</f>
        <v>#N/A</v>
      </c>
      <c r="AD16" s="271"/>
      <c r="AE16" s="265" t="e">
        <f>INDEX(Insert_Assets!$C$394:$D$413,MATCH(AC16,Financ_Y,0),2)</f>
        <v>#N/A</v>
      </c>
      <c r="AF16" s="271"/>
      <c r="AG16" s="265" t="e">
        <f>INDEX(Insert_Assets!$C$394:$D$413,MATCH(AE16,Financ_Y,0),2)</f>
        <v>#N/A</v>
      </c>
      <c r="AH16" s="271"/>
      <c r="AI16" s="265" t="e">
        <f>INDEX(Insert_Assets!$C$394:$D$413,MATCH(AG16,Financ_Y,0),2)</f>
        <v>#N/A</v>
      </c>
      <c r="AJ16" s="271"/>
      <c r="AK16" s="265" t="e">
        <f>INDEX(Insert_Assets!$C$394:$D$413,MATCH(AI16,Financ_Y,0),2)</f>
        <v>#N/A</v>
      </c>
      <c r="AL16" s="271"/>
      <c r="AM16" s="265" t="e">
        <f>INDEX(Insert_Assets!$C$394:$D$413,MATCH(AK16,Financ_Y,0),2)</f>
        <v>#N/A</v>
      </c>
      <c r="AN16" s="271"/>
      <c r="AO16" s="265" t="e">
        <f>INDEX(Insert_Assets!$C$394:$D$413,MATCH(AM16,Financ_Y,0),2)</f>
        <v>#N/A</v>
      </c>
      <c r="AP16" s="271"/>
      <c r="AQ16" s="265" t="e">
        <f>INDEX(Insert_Assets!$C$394:$D$413,MATCH(AO16,Financ_Y,0),2)</f>
        <v>#N/A</v>
      </c>
      <c r="AR16" s="271"/>
      <c r="AS16" s="265" t="e">
        <f>INDEX(Insert_Assets!$C$394:$D$413,MATCH(AQ16,Financ_Y,0),2)</f>
        <v>#N/A</v>
      </c>
      <c r="AT16" s="271"/>
      <c r="AU16" s="265" t="e">
        <f>INDEX(Insert_Assets!$C$394:$D$413,MATCH(AS16,Financ_Y,0),2)</f>
        <v>#N/A</v>
      </c>
      <c r="AV16" s="271"/>
      <c r="AW16" s="265" t="e">
        <f>INDEX(Insert_Assets!$C$394:$D$413,MATCH(AU16,Financ_Y,0),2)</f>
        <v>#N/A</v>
      </c>
      <c r="AX16" s="271"/>
      <c r="AY16" s="265" t="e">
        <f>INDEX(Insert_Assets!$C$394:$D$413,MATCH(AW16,Financ_Y,0),2)</f>
        <v>#N/A</v>
      </c>
      <c r="AZ16" s="271"/>
      <c r="BA16" s="265" t="e">
        <f>INDEX(Insert_Assets!$C$394:$D$413,MATCH(AY16,Financ_Y,0),2)</f>
        <v>#N/A</v>
      </c>
      <c r="BB16" s="271"/>
      <c r="BC16" s="265" t="e">
        <f>INDEX(Insert_Assets!$C$394:$D$413,MATCH(BA16,Financ_Y,0),2)</f>
        <v>#N/A</v>
      </c>
      <c r="BD16" s="271"/>
      <c r="BE16" s="265" t="e">
        <f>INDEX(Insert_Assets!$C$394:$D$413,MATCH(BC16,Financ_Y,0),2)</f>
        <v>#N/A</v>
      </c>
      <c r="BF16" s="271"/>
      <c r="BG16" s="265" t="e">
        <f>INDEX(Insert_Assets!$C$394:$D$413,MATCH(BE16,Financ_Y,0),2)</f>
        <v>#N/A</v>
      </c>
    </row>
    <row r="17" spans="2:59" ht="15.4" customHeight="1">
      <c r="B17" s="605">
        <v>1</v>
      </c>
      <c r="C17" s="450" t="s">
        <v>119</v>
      </c>
      <c r="D17" s="274"/>
      <c r="E17" s="273"/>
      <c r="F17" s="274"/>
      <c r="G17" s="273"/>
      <c r="H17" s="274"/>
      <c r="I17" s="273"/>
      <c r="J17" s="274"/>
      <c r="K17" s="273"/>
      <c r="L17" s="274"/>
      <c r="M17" s="273"/>
      <c r="N17" s="274"/>
      <c r="O17" s="273"/>
      <c r="P17" s="274"/>
      <c r="Q17" s="273"/>
      <c r="R17" s="275" t="s">
        <v>103</v>
      </c>
      <c r="S17" s="472"/>
      <c r="T17" s="275" t="s">
        <v>104</v>
      </c>
      <c r="U17" s="474">
        <f>I17*S17</f>
        <v>0</v>
      </c>
      <c r="V17" s="475"/>
      <c r="W17" s="474">
        <f>K17*($S17*((1+$E$17)^W15))</f>
        <v>0</v>
      </c>
      <c r="X17" s="476">
        <f>IF(J17=0,0,V17*L17/J17*(1+Insert_Finance!$D$8))</f>
        <v>0</v>
      </c>
      <c r="Y17" s="474">
        <f>M17*($S17*((1+$E$17)^Y15))</f>
        <v>0</v>
      </c>
      <c r="Z17" s="474">
        <f>IF(L17=0,0,X17*N17/L17*(1+Insert_Finance!$D$8))</f>
        <v>0</v>
      </c>
      <c r="AA17" s="474">
        <f>O17*($S17*((1+$E$17)^AA15))</f>
        <v>0</v>
      </c>
      <c r="AB17" s="474"/>
      <c r="AC17" s="474">
        <f>Q17*($S17*((1+$E$17)^AC15))</f>
        <v>0</v>
      </c>
      <c r="AD17" s="474"/>
      <c r="AE17" s="474">
        <f>$Q17*($S17*((1+$E$17)^AE15))</f>
        <v>0</v>
      </c>
      <c r="AF17" s="474"/>
      <c r="AG17" s="474">
        <f>$Q17*($S17*((1+$E$17)^AG15))</f>
        <v>0</v>
      </c>
      <c r="AH17" s="474"/>
      <c r="AI17" s="474">
        <f>$Q17*($S17*((1+$E$17)^AI15))</f>
        <v>0</v>
      </c>
      <c r="AJ17" s="476"/>
      <c r="AK17" s="474">
        <f>$Q17*($S17*((1+$E$17)^AK15))</f>
        <v>0</v>
      </c>
      <c r="AL17" s="474"/>
      <c r="AM17" s="474">
        <f>$Q17*($S17*((1+$E$17)^AM15))</f>
        <v>0</v>
      </c>
      <c r="AN17" s="474"/>
      <c r="AO17" s="474">
        <f>$Q17*($S17*((1+$E$17)^AO15))</f>
        <v>0</v>
      </c>
      <c r="AP17" s="474"/>
      <c r="AQ17" s="474">
        <f>$Q17*($S17*((1+$E$17)^AQ15))</f>
        <v>0</v>
      </c>
      <c r="AR17" s="474"/>
      <c r="AS17" s="474">
        <f>$Q17*($S17*((1+$E$17)^AS15))</f>
        <v>0</v>
      </c>
      <c r="AT17" s="474"/>
      <c r="AU17" s="474">
        <f>$Q17*($S17*((1+$E$17)^AU15))</f>
        <v>0</v>
      </c>
      <c r="AV17" s="474"/>
      <c r="AW17" s="474">
        <f>$Q17*($S17*((1+$E$17)^AW15))</f>
        <v>0</v>
      </c>
      <c r="AX17" s="474"/>
      <c r="AY17" s="474">
        <f>$Q17*($S17*((1+$E$17)^AY15))</f>
        <v>0</v>
      </c>
      <c r="AZ17" s="474"/>
      <c r="BA17" s="474">
        <f>$Q17*($S17*((1+$E$17)^BA15))</f>
        <v>0</v>
      </c>
      <c r="BB17" s="474"/>
      <c r="BC17" s="474">
        <f>$Q17*($S17*((1+$E$17)^BC15))</f>
        <v>0</v>
      </c>
      <c r="BD17" s="474"/>
      <c r="BE17" s="474">
        <f>$Q17*($S17*((1+$E$17)^BE15))</f>
        <v>0</v>
      </c>
      <c r="BF17" s="474"/>
      <c r="BG17" s="474">
        <f>$Q17*($S17*((1+$E$17)^BG15))</f>
        <v>0</v>
      </c>
    </row>
    <row r="18" spans="2:59" ht="4.1500000000000004" customHeight="1">
      <c r="B18" s="605"/>
      <c r="C18" s="276"/>
      <c r="D18" s="274"/>
      <c r="E18" s="274"/>
      <c r="F18" s="274"/>
      <c r="G18" s="274"/>
      <c r="H18" s="274"/>
      <c r="I18" s="274"/>
      <c r="J18" s="274"/>
      <c r="K18" s="274"/>
      <c r="L18" s="274"/>
      <c r="M18" s="274"/>
      <c r="N18" s="274"/>
      <c r="O18" s="274"/>
      <c r="P18" s="274"/>
      <c r="Q18" s="274"/>
      <c r="R18" s="276"/>
      <c r="S18" s="473"/>
      <c r="T18" s="276"/>
      <c r="U18" s="477"/>
      <c r="V18" s="475"/>
      <c r="W18" s="477"/>
      <c r="X18" s="476"/>
      <c r="Y18" s="477"/>
      <c r="Z18" s="477"/>
      <c r="AA18" s="477"/>
      <c r="AB18" s="477"/>
      <c r="AC18" s="477"/>
      <c r="AD18" s="477"/>
      <c r="AE18" s="477"/>
      <c r="AF18" s="477"/>
      <c r="AG18" s="477"/>
      <c r="AH18" s="477"/>
      <c r="AI18" s="477"/>
      <c r="AJ18" s="476"/>
      <c r="AK18" s="477"/>
      <c r="AL18" s="477"/>
      <c r="AM18" s="477"/>
      <c r="AN18" s="477"/>
      <c r="AO18" s="477"/>
      <c r="AP18" s="477"/>
      <c r="AQ18" s="477"/>
      <c r="AR18" s="477"/>
      <c r="AS18" s="477"/>
      <c r="AT18" s="477"/>
      <c r="AU18" s="477"/>
      <c r="AV18" s="477"/>
      <c r="AW18" s="477"/>
      <c r="AX18" s="477"/>
      <c r="AY18" s="477"/>
      <c r="AZ18" s="477"/>
      <c r="BA18" s="477"/>
      <c r="BB18" s="477"/>
      <c r="BC18" s="477"/>
      <c r="BD18" s="477"/>
      <c r="BE18" s="477"/>
      <c r="BF18" s="477"/>
      <c r="BG18" s="477"/>
    </row>
    <row r="19" spans="2:59" ht="15.4" customHeight="1">
      <c r="B19" s="605"/>
      <c r="C19" s="450" t="s">
        <v>366</v>
      </c>
      <c r="D19" s="274"/>
      <c r="E19" s="273"/>
      <c r="F19" s="274"/>
      <c r="G19" s="273"/>
      <c r="H19" s="274"/>
      <c r="I19" s="277">
        <f>Insert_Customers!Q22</f>
        <v>0</v>
      </c>
      <c r="J19" s="278"/>
      <c r="K19" s="279">
        <f>Insert_Customers!AC62</f>
        <v>0</v>
      </c>
      <c r="L19" s="278"/>
      <c r="M19" s="279">
        <f>Insert_Customers!AE62</f>
        <v>0</v>
      </c>
      <c r="N19" s="278"/>
      <c r="O19" s="279">
        <f>Insert_Customers!AG62</f>
        <v>0</v>
      </c>
      <c r="P19" s="278"/>
      <c r="Q19" s="279">
        <f>Insert_Customers!AI62</f>
        <v>0</v>
      </c>
      <c r="R19" s="275" t="s">
        <v>103</v>
      </c>
      <c r="S19" s="472"/>
      <c r="T19" s="275" t="s">
        <v>104</v>
      </c>
      <c r="U19" s="474">
        <f>I19*S19</f>
        <v>0</v>
      </c>
      <c r="V19" s="475"/>
      <c r="W19" s="474">
        <f>K19*($S19*((1+Insert_Finance!$D$8)^W$15))</f>
        <v>0</v>
      </c>
      <c r="X19" s="476">
        <f>IF(J19=0,0,V19*L19/J19*(1+Insert_Finance!$D$8))</f>
        <v>0</v>
      </c>
      <c r="Y19" s="474">
        <f>M19*($S19*((1+Insert_Finance!$D$8)^Y$15))</f>
        <v>0</v>
      </c>
      <c r="Z19" s="474">
        <f>IF(L19=0,0,X19*N19/L19*(1+Insert_Finance!$D$8))</f>
        <v>0</v>
      </c>
      <c r="AA19" s="474">
        <f>O19*($S19*((1+Insert_Finance!$D$8)^AA$15))</f>
        <v>0</v>
      </c>
      <c r="AB19" s="474"/>
      <c r="AC19" s="474">
        <f>Q19*($S19*((1+Insert_Finance!$D$8)^AC$15))</f>
        <v>0</v>
      </c>
      <c r="AD19" s="474"/>
      <c r="AE19" s="474">
        <f>$Q19*($S19*((1+Insert_Finance!$D$8)^AE$15))</f>
        <v>0</v>
      </c>
      <c r="AF19" s="474"/>
      <c r="AG19" s="474">
        <f>$Q19*($S19*((1+Insert_Finance!$D$8)^AG$15))</f>
        <v>0</v>
      </c>
      <c r="AH19" s="474"/>
      <c r="AI19" s="474">
        <f>$Q19*($S19*((1+Insert_Finance!$D$8)^AI$15))</f>
        <v>0</v>
      </c>
      <c r="AJ19" s="476"/>
      <c r="AK19" s="474">
        <f>$Q19*($S19*((1+Insert_Finance!$D$8)^AK$15))</f>
        <v>0</v>
      </c>
      <c r="AL19" s="474"/>
      <c r="AM19" s="474">
        <f>$Q19*($S19*((1+Insert_Finance!$D$8)^AM$15))</f>
        <v>0</v>
      </c>
      <c r="AN19" s="474"/>
      <c r="AO19" s="474">
        <f>$Q19*($S19*((1+Insert_Finance!$D$8)^AO$15))</f>
        <v>0</v>
      </c>
      <c r="AP19" s="474"/>
      <c r="AQ19" s="474">
        <f>$Q19*($S19*((1+Insert_Finance!$D$8)^AQ$15))</f>
        <v>0</v>
      </c>
      <c r="AR19" s="474"/>
      <c r="AS19" s="474">
        <f>$Q19*($S19*((1+Insert_Finance!$D$8)^AS$15))</f>
        <v>0</v>
      </c>
      <c r="AT19" s="474"/>
      <c r="AU19" s="474">
        <f>$Q19*($S19*((1+Insert_Finance!$D$8)^AU$15))</f>
        <v>0</v>
      </c>
      <c r="AV19" s="474"/>
      <c r="AW19" s="474">
        <f>$Q19*($S19*((1+Insert_Finance!$D$8)^AW$15))</f>
        <v>0</v>
      </c>
      <c r="AX19" s="474"/>
      <c r="AY19" s="474">
        <f>$Q19*($S19*((1+Insert_Finance!$D$8)^AY$15))</f>
        <v>0</v>
      </c>
      <c r="AZ19" s="474"/>
      <c r="BA19" s="474">
        <f>$Q19*($S19*((1+Insert_Finance!$D$8)^BA$15))</f>
        <v>0</v>
      </c>
      <c r="BB19" s="474"/>
      <c r="BC19" s="474">
        <f>$Q19*($S19*((1+Insert_Finance!$D$8)^BC$15))</f>
        <v>0</v>
      </c>
      <c r="BD19" s="474"/>
      <c r="BE19" s="474">
        <f>$Q19*($S19*((1+Insert_Finance!$D$8)^BE$15))</f>
        <v>0</v>
      </c>
      <c r="BF19" s="474"/>
      <c r="BG19" s="474">
        <f>$Q19*($S19*((1+Insert_Finance!$D$8)^BG$15))</f>
        <v>0</v>
      </c>
    </row>
    <row r="20" spans="2:59" ht="4.1500000000000004" customHeight="1">
      <c r="B20" s="605"/>
      <c r="C20" s="274"/>
      <c r="D20" s="274"/>
      <c r="E20" s="274"/>
      <c r="F20" s="274"/>
      <c r="G20" s="274"/>
      <c r="H20" s="274"/>
      <c r="I20" s="274"/>
      <c r="J20" s="274"/>
      <c r="K20" s="274"/>
      <c r="L20" s="274"/>
      <c r="M20" s="274"/>
      <c r="N20" s="274"/>
      <c r="O20" s="274"/>
      <c r="P20" s="274"/>
      <c r="Q20" s="274"/>
      <c r="R20" s="276"/>
      <c r="S20" s="473"/>
      <c r="T20" s="276"/>
      <c r="U20" s="477"/>
      <c r="V20" s="475"/>
      <c r="W20" s="477"/>
      <c r="X20" s="476"/>
      <c r="Y20" s="477"/>
      <c r="Z20" s="477"/>
      <c r="AA20" s="477"/>
      <c r="AB20" s="477"/>
      <c r="AC20" s="477"/>
      <c r="AD20" s="477"/>
      <c r="AE20" s="477"/>
      <c r="AF20" s="477"/>
      <c r="AG20" s="477"/>
      <c r="AH20" s="477"/>
      <c r="AI20" s="477"/>
      <c r="AJ20" s="476"/>
      <c r="AK20" s="477"/>
      <c r="AL20" s="477"/>
      <c r="AM20" s="477"/>
      <c r="AN20" s="477"/>
      <c r="AO20" s="477"/>
      <c r="AP20" s="477"/>
      <c r="AQ20" s="477"/>
      <c r="AR20" s="477"/>
      <c r="AS20" s="477"/>
      <c r="AT20" s="477"/>
      <c r="AU20" s="477"/>
      <c r="AV20" s="477"/>
      <c r="AW20" s="477"/>
      <c r="AX20" s="477"/>
      <c r="AY20" s="477"/>
      <c r="AZ20" s="477"/>
      <c r="BA20" s="477"/>
      <c r="BB20" s="477"/>
      <c r="BC20" s="477"/>
      <c r="BD20" s="477"/>
      <c r="BE20" s="477"/>
      <c r="BF20" s="477"/>
      <c r="BG20" s="477"/>
    </row>
    <row r="21" spans="2:59" ht="15.4" customHeight="1">
      <c r="B21" s="605"/>
      <c r="C21" s="273"/>
      <c r="D21" s="274"/>
      <c r="E21" s="273"/>
      <c r="F21" s="274"/>
      <c r="G21" s="273"/>
      <c r="H21" s="274"/>
      <c r="I21" s="280"/>
      <c r="J21" s="274"/>
      <c r="K21" s="280"/>
      <c r="L21" s="274"/>
      <c r="M21" s="280"/>
      <c r="N21" s="274"/>
      <c r="O21" s="280"/>
      <c r="P21" s="274"/>
      <c r="Q21" s="280"/>
      <c r="R21" s="275" t="s">
        <v>103</v>
      </c>
      <c r="S21" s="472"/>
      <c r="T21" s="275" t="s">
        <v>104</v>
      </c>
      <c r="U21" s="474">
        <f>I21*S21</f>
        <v>0</v>
      </c>
      <c r="V21" s="475"/>
      <c r="W21" s="474">
        <f>K21*($S21*((1+Insert_Finance!$D$8)^W$15))</f>
        <v>0</v>
      </c>
      <c r="X21" s="476">
        <f>IF(J21=0,0,V21*L21/J21*(1+Insert_Finance!$D$8))</f>
        <v>0</v>
      </c>
      <c r="Y21" s="474">
        <f>M21*($S21*((1+Insert_Finance!$D$8)^Y$15))</f>
        <v>0</v>
      </c>
      <c r="Z21" s="474">
        <f>IF(L21=0,0,X21*N21/L21*(1+Insert_Finance!$D$8))</f>
        <v>0</v>
      </c>
      <c r="AA21" s="474">
        <f>O21*($S21*((1+Insert_Finance!$D$8)^AA$15))</f>
        <v>0</v>
      </c>
      <c r="AB21" s="474"/>
      <c r="AC21" s="474">
        <f>Q21*($S21*((1+Insert_Finance!$D$8)^AC$15))</f>
        <v>0</v>
      </c>
      <c r="AD21" s="474"/>
      <c r="AE21" s="474">
        <f>$Q21*($S21*((1+Insert_Finance!$D$8)^AE$15))</f>
        <v>0</v>
      </c>
      <c r="AF21" s="474"/>
      <c r="AG21" s="474">
        <f>$Q21*($S21*((1+Insert_Finance!$D$8)^AG$15))</f>
        <v>0</v>
      </c>
      <c r="AH21" s="474"/>
      <c r="AI21" s="474">
        <f>$Q21*($S21*((1+Insert_Finance!$D$8)^AI$15))</f>
        <v>0</v>
      </c>
      <c r="AJ21" s="476"/>
      <c r="AK21" s="474">
        <f>$Q21*($S21*((1+Insert_Finance!$D$8)^AK$15))</f>
        <v>0</v>
      </c>
      <c r="AL21" s="474"/>
      <c r="AM21" s="474">
        <f>$Q21*($S21*((1+Insert_Finance!$D$8)^AM$15))</f>
        <v>0</v>
      </c>
      <c r="AN21" s="474"/>
      <c r="AO21" s="474">
        <f>$Q21*($S21*((1+Insert_Finance!$D$8)^AO$15))</f>
        <v>0</v>
      </c>
      <c r="AP21" s="474"/>
      <c r="AQ21" s="474">
        <f>$Q21*($S21*((1+Insert_Finance!$D$8)^AQ$15))</f>
        <v>0</v>
      </c>
      <c r="AR21" s="474"/>
      <c r="AS21" s="474">
        <f>$Q21*($S21*((1+Insert_Finance!$D$8)^AS$15))</f>
        <v>0</v>
      </c>
      <c r="AT21" s="474"/>
      <c r="AU21" s="474">
        <f>$Q21*($S21*((1+Insert_Finance!$D$8)^AU$15))</f>
        <v>0</v>
      </c>
      <c r="AV21" s="474"/>
      <c r="AW21" s="474">
        <f>$Q21*($S21*((1+Insert_Finance!$D$8)^AW$15))</f>
        <v>0</v>
      </c>
      <c r="AX21" s="474"/>
      <c r="AY21" s="474">
        <f>$Q21*($S21*((1+Insert_Finance!$D$8)^AY$15))</f>
        <v>0</v>
      </c>
      <c r="AZ21" s="474"/>
      <c r="BA21" s="474">
        <f>$Q21*($S21*((1+Insert_Finance!$D$8)^BA$15))</f>
        <v>0</v>
      </c>
      <c r="BB21" s="474"/>
      <c r="BC21" s="474">
        <f>$Q21*($S21*((1+Insert_Finance!$D$8)^BC$15))</f>
        <v>0</v>
      </c>
      <c r="BD21" s="474"/>
      <c r="BE21" s="474">
        <f>$Q21*($S21*((1+Insert_Finance!$D$8)^BE$15))</f>
        <v>0</v>
      </c>
      <c r="BF21" s="474"/>
      <c r="BG21" s="474">
        <f>$Q21*($S21*((1+Insert_Finance!$D$8)^BG$15))</f>
        <v>0</v>
      </c>
    </row>
    <row r="22" spans="2:59" ht="4.1500000000000004" customHeight="1">
      <c r="B22" s="605"/>
      <c r="C22" s="274"/>
      <c r="D22" s="274"/>
      <c r="E22" s="274"/>
      <c r="F22" s="274"/>
      <c r="G22" s="274"/>
      <c r="H22" s="274"/>
      <c r="I22" s="274"/>
      <c r="J22" s="274"/>
      <c r="K22" s="274"/>
      <c r="L22" s="274"/>
      <c r="M22" s="274"/>
      <c r="N22" s="274"/>
      <c r="O22" s="274"/>
      <c r="P22" s="274"/>
      <c r="Q22" s="274"/>
      <c r="R22" s="276"/>
      <c r="S22" s="473"/>
      <c r="T22" s="276"/>
      <c r="U22" s="477"/>
      <c r="V22" s="475"/>
      <c r="W22" s="477"/>
      <c r="X22" s="476"/>
      <c r="Y22" s="477"/>
      <c r="Z22" s="477"/>
      <c r="AA22" s="477"/>
      <c r="AB22" s="477"/>
      <c r="AC22" s="477"/>
      <c r="AD22" s="477"/>
      <c r="AE22" s="477"/>
      <c r="AF22" s="477"/>
      <c r="AG22" s="477"/>
      <c r="AH22" s="477"/>
      <c r="AI22" s="477"/>
      <c r="AJ22" s="476"/>
      <c r="AK22" s="477"/>
      <c r="AL22" s="477"/>
      <c r="AM22" s="477"/>
      <c r="AN22" s="477"/>
      <c r="AO22" s="477"/>
      <c r="AP22" s="477"/>
      <c r="AQ22" s="477"/>
      <c r="AR22" s="477"/>
      <c r="AS22" s="477"/>
      <c r="AT22" s="477"/>
      <c r="AU22" s="477"/>
      <c r="AV22" s="477"/>
      <c r="AW22" s="477"/>
      <c r="AX22" s="477"/>
      <c r="AY22" s="477"/>
      <c r="AZ22" s="477"/>
      <c r="BA22" s="477"/>
      <c r="BB22" s="477"/>
      <c r="BC22" s="477"/>
      <c r="BD22" s="477"/>
      <c r="BE22" s="477"/>
      <c r="BF22" s="477"/>
      <c r="BG22" s="477"/>
    </row>
    <row r="23" spans="2:59" ht="15.4" customHeight="1">
      <c r="B23" s="605"/>
      <c r="C23" s="273"/>
      <c r="D23" s="274"/>
      <c r="E23" s="273"/>
      <c r="F23" s="274"/>
      <c r="G23" s="273"/>
      <c r="H23" s="274"/>
      <c r="I23" s="280"/>
      <c r="J23" s="274"/>
      <c r="K23" s="280"/>
      <c r="L23" s="274"/>
      <c r="M23" s="280"/>
      <c r="N23" s="274"/>
      <c r="O23" s="280"/>
      <c r="P23" s="274"/>
      <c r="Q23" s="280"/>
      <c r="R23" s="275" t="s">
        <v>103</v>
      </c>
      <c r="S23" s="472"/>
      <c r="T23" s="275" t="s">
        <v>104</v>
      </c>
      <c r="U23" s="474">
        <f>I23*S23</f>
        <v>0</v>
      </c>
      <c r="V23" s="475"/>
      <c r="W23" s="474">
        <f>K23*($S23*((1+Insert_Finance!$D$8)^W$15))</f>
        <v>0</v>
      </c>
      <c r="X23" s="476">
        <f>IF(J23=0,0,V23*L23/J23*(1+Insert_Finance!$D$8))</f>
        <v>0</v>
      </c>
      <c r="Y23" s="474">
        <f>M23*($S23*((1+Insert_Finance!$D$8)^Y$15))</f>
        <v>0</v>
      </c>
      <c r="Z23" s="474">
        <f>IF(L23=0,0,X23*N23/L23*(1+Insert_Finance!$D$8))</f>
        <v>0</v>
      </c>
      <c r="AA23" s="474">
        <f>O23*($S23*((1+Insert_Finance!$D$8)^AA$15))</f>
        <v>0</v>
      </c>
      <c r="AB23" s="474"/>
      <c r="AC23" s="474">
        <f>Q23*($S23*((1+Insert_Finance!$D$8)^AC$15))</f>
        <v>0</v>
      </c>
      <c r="AD23" s="474"/>
      <c r="AE23" s="474">
        <f>$Q23*($S23*((1+Insert_Finance!$D$8)^AE$15))</f>
        <v>0</v>
      </c>
      <c r="AF23" s="474"/>
      <c r="AG23" s="474">
        <f>$Q23*($S23*((1+Insert_Finance!$D$8)^AG$15))</f>
        <v>0</v>
      </c>
      <c r="AH23" s="474"/>
      <c r="AI23" s="474">
        <f>$Q23*($S23*((1+Insert_Finance!$D$8)^AI$15))</f>
        <v>0</v>
      </c>
      <c r="AJ23" s="476"/>
      <c r="AK23" s="474">
        <f>$Q23*($S23*((1+Insert_Finance!$D$8)^AK$15))</f>
        <v>0</v>
      </c>
      <c r="AL23" s="474"/>
      <c r="AM23" s="474">
        <f>$Q23*($S23*((1+Insert_Finance!$D$8)^AM$15))</f>
        <v>0</v>
      </c>
      <c r="AN23" s="474"/>
      <c r="AO23" s="474">
        <f>$Q23*($S23*((1+Insert_Finance!$D$8)^AO$15))</f>
        <v>0</v>
      </c>
      <c r="AP23" s="474"/>
      <c r="AQ23" s="474">
        <f>$Q23*($S23*((1+Insert_Finance!$D$8)^AQ$15))</f>
        <v>0</v>
      </c>
      <c r="AR23" s="474"/>
      <c r="AS23" s="474">
        <f>$Q23*($S23*((1+Insert_Finance!$D$8)^AS$15))</f>
        <v>0</v>
      </c>
      <c r="AT23" s="474"/>
      <c r="AU23" s="474">
        <f>$Q23*($S23*((1+Insert_Finance!$D$8)^AU$15))</f>
        <v>0</v>
      </c>
      <c r="AV23" s="474"/>
      <c r="AW23" s="474">
        <f>$Q23*($S23*((1+Insert_Finance!$D$8)^AW$15))</f>
        <v>0</v>
      </c>
      <c r="AX23" s="474"/>
      <c r="AY23" s="474">
        <f>$Q23*($S23*((1+Insert_Finance!$D$8)^AY$15))</f>
        <v>0</v>
      </c>
      <c r="AZ23" s="474"/>
      <c r="BA23" s="474">
        <f>$Q23*($S23*((1+Insert_Finance!$D$8)^BA$15))</f>
        <v>0</v>
      </c>
      <c r="BB23" s="474"/>
      <c r="BC23" s="474">
        <f>$Q23*($S23*((1+Insert_Finance!$D$8)^BC$15))</f>
        <v>0</v>
      </c>
      <c r="BD23" s="474"/>
      <c r="BE23" s="474">
        <f>$Q23*($S23*((1+Insert_Finance!$D$8)^BE$15))</f>
        <v>0</v>
      </c>
      <c r="BF23" s="474"/>
      <c r="BG23" s="474">
        <f>$Q23*($S23*((1+Insert_Finance!$D$8)^BG$15))</f>
        <v>0</v>
      </c>
    </row>
    <row r="24" spans="2:59" ht="4.1500000000000004" customHeight="1">
      <c r="B24" s="605"/>
      <c r="C24" s="274"/>
      <c r="D24" s="274"/>
      <c r="E24" s="274"/>
      <c r="F24" s="274"/>
      <c r="G24" s="274"/>
      <c r="H24" s="274"/>
      <c r="I24" s="274"/>
      <c r="J24" s="274"/>
      <c r="K24" s="274"/>
      <c r="L24" s="274"/>
      <c r="M24" s="274"/>
      <c r="N24" s="274"/>
      <c r="O24" s="274"/>
      <c r="P24" s="274"/>
      <c r="Q24" s="274"/>
      <c r="R24" s="276"/>
      <c r="S24" s="473"/>
      <c r="T24" s="276"/>
      <c r="U24" s="477"/>
      <c r="V24" s="475"/>
      <c r="W24" s="477"/>
      <c r="X24" s="476"/>
      <c r="Y24" s="477"/>
      <c r="Z24" s="477"/>
      <c r="AA24" s="477"/>
      <c r="AB24" s="477"/>
      <c r="AC24" s="477"/>
      <c r="AD24" s="477"/>
      <c r="AE24" s="477"/>
      <c r="AF24" s="477"/>
      <c r="AG24" s="477"/>
      <c r="AH24" s="477"/>
      <c r="AI24" s="477"/>
      <c r="AJ24" s="476"/>
      <c r="AK24" s="477"/>
      <c r="AL24" s="477"/>
      <c r="AM24" s="477"/>
      <c r="AN24" s="477"/>
      <c r="AO24" s="477"/>
      <c r="AP24" s="477"/>
      <c r="AQ24" s="477"/>
      <c r="AR24" s="477"/>
      <c r="AS24" s="477"/>
      <c r="AT24" s="477"/>
      <c r="AU24" s="477"/>
      <c r="AV24" s="477"/>
      <c r="AW24" s="477"/>
      <c r="AX24" s="477"/>
      <c r="AY24" s="477"/>
      <c r="AZ24" s="477"/>
      <c r="BA24" s="477"/>
      <c r="BB24" s="477"/>
      <c r="BC24" s="477"/>
      <c r="BD24" s="477"/>
      <c r="BE24" s="477"/>
      <c r="BF24" s="477"/>
      <c r="BG24" s="477"/>
    </row>
    <row r="25" spans="2:59" ht="15.4" customHeight="1">
      <c r="B25" s="605"/>
      <c r="C25" s="273"/>
      <c r="D25" s="274"/>
      <c r="E25" s="273"/>
      <c r="F25" s="274"/>
      <c r="G25" s="273"/>
      <c r="H25" s="274"/>
      <c r="I25" s="280"/>
      <c r="J25" s="274"/>
      <c r="K25" s="280"/>
      <c r="L25" s="274"/>
      <c r="M25" s="280"/>
      <c r="N25" s="274"/>
      <c r="O25" s="280"/>
      <c r="P25" s="274"/>
      <c r="Q25" s="280"/>
      <c r="R25" s="275" t="s">
        <v>103</v>
      </c>
      <c r="S25" s="472"/>
      <c r="T25" s="275" t="s">
        <v>104</v>
      </c>
      <c r="U25" s="474">
        <f>I25*S25</f>
        <v>0</v>
      </c>
      <c r="V25" s="475"/>
      <c r="W25" s="474">
        <f>K25*($S25*((1+Insert_Finance!$D$8)^W$15))</f>
        <v>0</v>
      </c>
      <c r="X25" s="476">
        <f>IF(J25=0,0,V25*L25/J25*(1+Insert_Finance!$D$8))</f>
        <v>0</v>
      </c>
      <c r="Y25" s="474">
        <f>M25*($S25*((1+Insert_Finance!$D$8)^Y$15))</f>
        <v>0</v>
      </c>
      <c r="Z25" s="474">
        <f>IF(L25=0,0,X25*N25/L25*(1+Insert_Finance!$D$8))</f>
        <v>0</v>
      </c>
      <c r="AA25" s="474">
        <f>O25*($S25*((1+Insert_Finance!$D$8)^AA$15))</f>
        <v>0</v>
      </c>
      <c r="AB25" s="474"/>
      <c r="AC25" s="474">
        <f>Q25*($S25*((1+Insert_Finance!$D$8)^AC$15))</f>
        <v>0</v>
      </c>
      <c r="AD25" s="474"/>
      <c r="AE25" s="474">
        <f>$Q25*($S25*((1+Insert_Finance!$D$8)^AE$15))</f>
        <v>0</v>
      </c>
      <c r="AF25" s="474"/>
      <c r="AG25" s="474">
        <f>$Q25*($S25*((1+Insert_Finance!$D$8)^AG$15))</f>
        <v>0</v>
      </c>
      <c r="AH25" s="474"/>
      <c r="AI25" s="474">
        <f>$Q25*($S25*((1+Insert_Finance!$D$8)^AI$15))</f>
        <v>0</v>
      </c>
      <c r="AJ25" s="476"/>
      <c r="AK25" s="474">
        <f>$Q25*($S25*((1+Insert_Finance!$D$8)^AK$15))</f>
        <v>0</v>
      </c>
      <c r="AL25" s="474"/>
      <c r="AM25" s="474">
        <f>$Q25*($S25*((1+Insert_Finance!$D$8)^AM$15))</f>
        <v>0</v>
      </c>
      <c r="AN25" s="474"/>
      <c r="AO25" s="474">
        <f>$Q25*($S25*((1+Insert_Finance!$D$8)^AO$15))</f>
        <v>0</v>
      </c>
      <c r="AP25" s="474"/>
      <c r="AQ25" s="474">
        <f>$Q25*($S25*((1+Insert_Finance!$D$8)^AQ$15))</f>
        <v>0</v>
      </c>
      <c r="AR25" s="474"/>
      <c r="AS25" s="474">
        <f>$Q25*($S25*((1+Insert_Finance!$D$8)^AS$15))</f>
        <v>0</v>
      </c>
      <c r="AT25" s="474"/>
      <c r="AU25" s="474">
        <f>$Q25*($S25*((1+Insert_Finance!$D$8)^AU$15))</f>
        <v>0</v>
      </c>
      <c r="AV25" s="474"/>
      <c r="AW25" s="474">
        <f>$Q25*($S25*((1+Insert_Finance!$D$8)^AW$15))</f>
        <v>0</v>
      </c>
      <c r="AX25" s="474"/>
      <c r="AY25" s="474">
        <f>$Q25*($S25*((1+Insert_Finance!$D$8)^AY$15))</f>
        <v>0</v>
      </c>
      <c r="AZ25" s="474"/>
      <c r="BA25" s="474">
        <f>$Q25*($S25*((1+Insert_Finance!$D$8)^BA$15))</f>
        <v>0</v>
      </c>
      <c r="BB25" s="474"/>
      <c r="BC25" s="474">
        <f>$Q25*($S25*((1+Insert_Finance!$D$8)^BC$15))</f>
        <v>0</v>
      </c>
      <c r="BD25" s="474"/>
      <c r="BE25" s="474">
        <f>$Q25*($S25*((1+Insert_Finance!$D$8)^BE$15))</f>
        <v>0</v>
      </c>
      <c r="BF25" s="474"/>
      <c r="BG25" s="474">
        <f>$Q25*($S25*((1+Insert_Finance!$D$8)^BG$15))</f>
        <v>0</v>
      </c>
    </row>
    <row r="26" spans="2:59" ht="10.15" customHeight="1">
      <c r="B26" s="166"/>
      <c r="D26" s="257"/>
      <c r="F26" s="257"/>
      <c r="H26" s="257"/>
      <c r="I26" s="259"/>
      <c r="J26" s="257"/>
      <c r="K26" s="259"/>
    </row>
    <row r="27" spans="2:59" ht="10.15" customHeight="1">
      <c r="B27" s="166"/>
      <c r="D27" s="257"/>
      <c r="F27" s="257"/>
      <c r="H27" s="257"/>
      <c r="I27" s="259"/>
      <c r="J27" s="257"/>
      <c r="K27" s="259"/>
    </row>
    <row r="28" spans="2:59" ht="10.15" customHeight="1">
      <c r="B28" s="166"/>
      <c r="D28" s="257"/>
      <c r="F28" s="257"/>
      <c r="H28" s="257"/>
      <c r="I28" s="259"/>
      <c r="J28" s="257"/>
      <c r="K28" s="259"/>
    </row>
    <row r="29" spans="2:59" ht="10.15" customHeight="1">
      <c r="B29" s="166"/>
      <c r="D29" s="257"/>
      <c r="F29" s="257"/>
      <c r="H29" s="257"/>
      <c r="I29" s="259"/>
      <c r="J29" s="257"/>
      <c r="K29" s="259"/>
    </row>
    <row r="30" spans="2:59" ht="18" customHeight="1" thickBot="1">
      <c r="B30" s="260"/>
      <c r="C30" s="261" t="s">
        <v>359</v>
      </c>
      <c r="D30" s="262"/>
      <c r="E30" s="261"/>
      <c r="F30" s="262"/>
      <c r="G30" s="261"/>
      <c r="H30" s="262"/>
      <c r="I30" s="263"/>
      <c r="J30" s="262"/>
      <c r="K30" s="263"/>
      <c r="L30" s="261"/>
      <c r="M30" s="261"/>
      <c r="N30" s="261"/>
      <c r="O30" s="261"/>
      <c r="P30" s="261"/>
      <c r="Q30" s="261"/>
      <c r="R30" s="261"/>
      <c r="S30" s="261"/>
      <c r="T30" s="261"/>
      <c r="U30" s="261"/>
      <c r="V30" s="261"/>
      <c r="W30" s="261"/>
      <c r="X30" s="261"/>
      <c r="Y30" s="261"/>
      <c r="Z30" s="261"/>
      <c r="AA30" s="261"/>
      <c r="AB30" s="261"/>
      <c r="AC30" s="261"/>
      <c r="AD30" s="261"/>
      <c r="AE30" s="261"/>
      <c r="AF30" s="261"/>
      <c r="AG30" s="261"/>
      <c r="AH30" s="261"/>
      <c r="AI30" s="261"/>
      <c r="AJ30" s="261"/>
      <c r="AK30" s="261"/>
      <c r="AL30" s="261"/>
      <c r="AM30" s="261"/>
      <c r="AN30" s="261"/>
      <c r="AO30" s="261"/>
      <c r="AP30" s="261"/>
      <c r="AQ30" s="261"/>
      <c r="AR30" s="261"/>
      <c r="AS30" s="261"/>
      <c r="AT30" s="261"/>
      <c r="AU30" s="261"/>
      <c r="AV30" s="261"/>
      <c r="AW30" s="261"/>
      <c r="AX30" s="261"/>
      <c r="AY30" s="261"/>
      <c r="AZ30" s="261"/>
      <c r="BA30" s="261"/>
      <c r="BB30" s="261"/>
      <c r="BC30" s="261"/>
      <c r="BD30" s="261"/>
      <c r="BE30" s="261"/>
      <c r="BF30" s="261"/>
      <c r="BG30" s="261"/>
    </row>
    <row r="31" spans="2:59" ht="10.15" customHeight="1" thickTop="1">
      <c r="B31" s="166"/>
      <c r="C31" s="603" t="s">
        <v>357</v>
      </c>
      <c r="D31" s="257"/>
      <c r="F31" s="257"/>
      <c r="H31" s="257"/>
      <c r="I31" s="259"/>
      <c r="J31" s="257"/>
      <c r="K31" s="259"/>
    </row>
    <row r="32" spans="2:59" ht="25.15" customHeight="1" thickBot="1">
      <c r="B32" s="260"/>
      <c r="C32" s="604"/>
      <c r="D32" s="281"/>
      <c r="F32" s="257"/>
      <c r="H32" s="257"/>
      <c r="I32" s="259"/>
      <c r="J32" s="257"/>
      <c r="K32" s="599" t="s">
        <v>115</v>
      </c>
      <c r="L32" s="599"/>
      <c r="M32" s="599"/>
      <c r="N32" s="599"/>
      <c r="O32" s="599"/>
      <c r="P32" s="599"/>
      <c r="Q32" s="599"/>
      <c r="R32" s="599"/>
      <c r="S32" s="599"/>
    </row>
    <row r="33" spans="2:49" s="272" customFormat="1" ht="29.5" thickTop="1">
      <c r="B33" s="269"/>
      <c r="C33" s="267" t="s">
        <v>116</v>
      </c>
      <c r="D33" s="267"/>
      <c r="E33" s="265" t="s">
        <v>118</v>
      </c>
      <c r="F33" s="267"/>
      <c r="G33" s="265" t="s">
        <v>114</v>
      </c>
      <c r="H33" s="267"/>
      <c r="I33" s="265" t="s">
        <v>368</v>
      </c>
      <c r="J33" s="267"/>
      <c r="K33" s="265">
        <f>E5</f>
        <v>0</v>
      </c>
      <c r="L33" s="271"/>
      <c r="M33" s="265" t="e">
        <f>INDEX(Insert_Assets!$C$394:$D$413,MATCH(Insert_Finance!D4,Financ_Y,0),2)</f>
        <v>#N/A</v>
      </c>
      <c r="N33" s="271"/>
      <c r="O33" s="265" t="e">
        <f>INDEX(Insert_Assets!$C$394:$D$413,MATCH(M33,Financ_Y,0),2)</f>
        <v>#N/A</v>
      </c>
      <c r="P33" s="271"/>
      <c r="Q33" s="265" t="e">
        <f>INDEX(Insert_Assets!$C$394:$D$413,MATCH(O33,Financ_Y,0),2)</f>
        <v>#N/A</v>
      </c>
      <c r="R33" s="271"/>
      <c r="S33" s="265" t="e">
        <f>INDEX(Insert_Assets!$C$394:$D$413,MATCH(Q33,Financ_Y,0),2)</f>
        <v>#N/A</v>
      </c>
      <c r="T33" s="271"/>
      <c r="U33" s="265" t="e">
        <f>O5</f>
        <v>#N/A</v>
      </c>
      <c r="V33" s="271"/>
      <c r="W33" s="265" t="e">
        <f>INDEX(Insert_Assets!$C$394:$D$413,MATCH(U33,Financ_Y,0),2)</f>
        <v>#N/A</v>
      </c>
      <c r="X33" s="271"/>
      <c r="Y33" s="265" t="e">
        <f>INDEX(Insert_Assets!$C$394:$D$413,MATCH(W33,Financ_Y,0),2)</f>
        <v>#N/A</v>
      </c>
      <c r="Z33" s="271"/>
      <c r="AA33" s="265" t="e">
        <f>INDEX(Insert_Assets!$C$394:$D$413,MATCH(Y33,Financ_Y,0),2)</f>
        <v>#N/A</v>
      </c>
      <c r="AB33" s="271"/>
      <c r="AC33" s="265" t="e">
        <f>INDEX(Insert_Assets!$C$394:$D$413,MATCH(AA33,Financ_Y,0),2)</f>
        <v>#N/A</v>
      </c>
      <c r="AD33" s="271"/>
      <c r="AE33" s="265" t="e">
        <f>Y5</f>
        <v>#N/A</v>
      </c>
      <c r="AF33" s="271"/>
      <c r="AG33" s="265" t="e">
        <f>INDEX(Insert_Assets!$C$394:$D$413,MATCH(AE33,Financ_Y,0),2)</f>
        <v>#N/A</v>
      </c>
      <c r="AH33" s="271"/>
      <c r="AI33" s="265" t="e">
        <f>INDEX(Insert_Assets!$C$394:$D$413,MATCH(AG33,Financ_Y,0),2)</f>
        <v>#N/A</v>
      </c>
      <c r="AJ33" s="271"/>
      <c r="AK33" s="265" t="e">
        <f>INDEX(Insert_Assets!$C$394:$D$413,MATCH(AI33,Financ_Y,0),2)</f>
        <v>#N/A</v>
      </c>
      <c r="AL33" s="271"/>
      <c r="AM33" s="265" t="e">
        <f>INDEX(Insert_Assets!$C$394:$D$413,MATCH(AK33,Financ_Y,0),2)</f>
        <v>#N/A</v>
      </c>
      <c r="AN33" s="271"/>
      <c r="AO33" s="265" t="e">
        <f>AI5</f>
        <v>#N/A</v>
      </c>
      <c r="AP33" s="271"/>
      <c r="AQ33" s="265" t="e">
        <f>INDEX(Insert_Assets!$C$394:$D$413,MATCH(AO33,Financ_Y,0),2)</f>
        <v>#N/A</v>
      </c>
      <c r="AR33" s="271"/>
      <c r="AS33" s="265" t="e">
        <f>INDEX(Insert_Assets!$C$394:$D$413,MATCH(AQ33,Financ_Y,0),2)</f>
        <v>#N/A</v>
      </c>
      <c r="AT33" s="271"/>
      <c r="AU33" s="265" t="e">
        <f>INDEX(Insert_Assets!$C$394:$D$413,MATCH(AS33,Financ_Y,0),2)</f>
        <v>#N/A</v>
      </c>
      <c r="AV33" s="271"/>
      <c r="AW33" s="265" t="e">
        <f>INDEX(Insert_Assets!$C$394:$D$413,MATCH(AU33,Financ_Y,0),2)</f>
        <v>#N/A</v>
      </c>
    </row>
    <row r="34" spans="2:49" ht="14.65" customHeight="1">
      <c r="B34" s="600">
        <v>2</v>
      </c>
      <c r="C34" s="282" t="s">
        <v>370</v>
      </c>
      <c r="D34" s="274"/>
      <c r="E34" s="449" t="s">
        <v>121</v>
      </c>
      <c r="F34" s="274"/>
      <c r="G34" s="280"/>
      <c r="H34" s="275" t="s">
        <v>103</v>
      </c>
      <c r="I34" s="478"/>
      <c r="J34" s="275" t="s">
        <v>104</v>
      </c>
      <c r="K34" s="474">
        <f>G34*I34</f>
        <v>0</v>
      </c>
      <c r="L34" s="475"/>
      <c r="M34" s="474">
        <f>K34*(1+Insert_Finance!$D$8)</f>
        <v>0</v>
      </c>
      <c r="N34" s="474"/>
      <c r="O34" s="474">
        <f>M34*(1+Insert_Finance!$D$8)</f>
        <v>0</v>
      </c>
      <c r="P34" s="474"/>
      <c r="Q34" s="474">
        <f>O34*(1+Insert_Finance!$D$8)</f>
        <v>0</v>
      </c>
      <c r="R34" s="474"/>
      <c r="S34" s="474">
        <f>Q34*(1+Insert_Finance!$D$8)</f>
        <v>0</v>
      </c>
      <c r="T34" s="474"/>
      <c r="U34" s="474">
        <f>S34*(1+Insert_Finance!$D$8)</f>
        <v>0</v>
      </c>
      <c r="V34" s="474"/>
      <c r="W34" s="474">
        <f>U34*(1+Insert_Finance!$D$8)</f>
        <v>0</v>
      </c>
      <c r="X34" s="474"/>
      <c r="Y34" s="474">
        <f>W34*(1+Insert_Finance!$D$8)</f>
        <v>0</v>
      </c>
      <c r="Z34" s="474"/>
      <c r="AA34" s="474">
        <f>Y34*(1+Insert_Finance!$D$8)</f>
        <v>0</v>
      </c>
      <c r="AB34" s="474"/>
      <c r="AC34" s="474">
        <f>AA34*(1+Insert_Finance!$D$8)</f>
        <v>0</v>
      </c>
      <c r="AD34" s="474"/>
      <c r="AE34" s="474">
        <f>AC34*(1+Insert_Finance!$D$8)</f>
        <v>0</v>
      </c>
      <c r="AF34" s="474"/>
      <c r="AG34" s="474">
        <f>AE34*(1+Insert_Finance!$D$8)</f>
        <v>0</v>
      </c>
      <c r="AH34" s="474"/>
      <c r="AI34" s="474">
        <f>AG34*(1+Insert_Finance!$D$8)</f>
        <v>0</v>
      </c>
      <c r="AJ34" s="474"/>
      <c r="AK34" s="474">
        <f>AI34*(1+Insert_Finance!$D$8)</f>
        <v>0</v>
      </c>
      <c r="AL34" s="474"/>
      <c r="AM34" s="474">
        <f>AK34*(1+Insert_Finance!$D$8)</f>
        <v>0</v>
      </c>
      <c r="AN34" s="474"/>
      <c r="AO34" s="474">
        <f>AM34*(1+Insert_Finance!$D$8)</f>
        <v>0</v>
      </c>
      <c r="AP34" s="474"/>
      <c r="AQ34" s="474">
        <f>AO34*(1+Insert_Finance!$D$8)</f>
        <v>0</v>
      </c>
      <c r="AR34" s="474"/>
      <c r="AS34" s="474">
        <f>AQ34*(1+Insert_Finance!$D$8)</f>
        <v>0</v>
      </c>
      <c r="AT34" s="474"/>
      <c r="AU34" s="474">
        <f>AS34*(1+Insert_Finance!$D$8)</f>
        <v>0</v>
      </c>
      <c r="AV34" s="474"/>
      <c r="AW34" s="474">
        <f>AU34*(1+Insert_Finance!$D$8)</f>
        <v>0</v>
      </c>
    </row>
    <row r="35" spans="2:49" ht="4.1500000000000004" customHeight="1">
      <c r="B35" s="600"/>
      <c r="C35" s="446"/>
      <c r="D35" s="274"/>
      <c r="E35" s="276"/>
      <c r="F35" s="274"/>
      <c r="G35" s="274"/>
      <c r="H35" s="276"/>
      <c r="I35" s="473"/>
      <c r="J35" s="276"/>
      <c r="K35" s="477"/>
      <c r="L35" s="475"/>
      <c r="M35" s="477"/>
      <c r="N35" s="477"/>
      <c r="O35" s="477"/>
      <c r="P35" s="477"/>
      <c r="Q35" s="477"/>
      <c r="R35" s="477"/>
      <c r="S35" s="477"/>
      <c r="T35" s="477"/>
      <c r="U35" s="477"/>
      <c r="V35" s="477"/>
      <c r="W35" s="477"/>
      <c r="X35" s="477"/>
      <c r="Y35" s="477"/>
      <c r="Z35" s="477"/>
      <c r="AA35" s="477"/>
      <c r="AB35" s="477"/>
      <c r="AC35" s="477"/>
      <c r="AD35" s="477"/>
      <c r="AE35" s="477"/>
      <c r="AF35" s="477"/>
      <c r="AG35" s="477"/>
      <c r="AH35" s="477"/>
      <c r="AI35" s="477"/>
      <c r="AJ35" s="477"/>
      <c r="AK35" s="477"/>
      <c r="AL35" s="477"/>
      <c r="AM35" s="477"/>
      <c r="AN35" s="477"/>
      <c r="AO35" s="477"/>
      <c r="AP35" s="477"/>
      <c r="AQ35" s="477"/>
      <c r="AR35" s="477"/>
      <c r="AS35" s="477"/>
      <c r="AT35" s="477"/>
      <c r="AU35" s="477"/>
      <c r="AV35" s="477"/>
      <c r="AW35" s="477"/>
    </row>
    <row r="36" spans="2:49" ht="14.65" customHeight="1">
      <c r="B36" s="600"/>
      <c r="C36" s="282" t="s">
        <v>371</v>
      </c>
      <c r="D36" s="274"/>
      <c r="E36" s="449" t="s">
        <v>121</v>
      </c>
      <c r="F36" s="274"/>
      <c r="G36" s="280"/>
      <c r="H36" s="275" t="s">
        <v>103</v>
      </c>
      <c r="I36" s="478"/>
      <c r="J36" s="275" t="s">
        <v>104</v>
      </c>
      <c r="K36" s="474">
        <f t="shared" ref="K36" si="0">G36*I36</f>
        <v>0</v>
      </c>
      <c r="L36" s="475"/>
      <c r="M36" s="474">
        <f>K36*(1+Insert_Finance!$D$8)</f>
        <v>0</v>
      </c>
      <c r="N36" s="474"/>
      <c r="O36" s="474">
        <f>M36*(1+Insert_Finance!$D$8)</f>
        <v>0</v>
      </c>
      <c r="P36" s="474"/>
      <c r="Q36" s="474">
        <f>O36*(1+Insert_Finance!$D$8)</f>
        <v>0</v>
      </c>
      <c r="R36" s="474"/>
      <c r="S36" s="474">
        <f>Q36*(1+Insert_Finance!$D$8)</f>
        <v>0</v>
      </c>
      <c r="T36" s="474"/>
      <c r="U36" s="474">
        <f>S36*(1+Insert_Finance!$D$8)</f>
        <v>0</v>
      </c>
      <c r="V36" s="474"/>
      <c r="W36" s="474">
        <f>U36*(1+Insert_Finance!$D$8)</f>
        <v>0</v>
      </c>
      <c r="X36" s="474"/>
      <c r="Y36" s="474">
        <f>W36*(1+Insert_Finance!$D$8)</f>
        <v>0</v>
      </c>
      <c r="Z36" s="474"/>
      <c r="AA36" s="474">
        <f>Y36*(1+Insert_Finance!$D$8)</f>
        <v>0</v>
      </c>
      <c r="AB36" s="474"/>
      <c r="AC36" s="474">
        <f>AA36*(1+Insert_Finance!$D$8)</f>
        <v>0</v>
      </c>
      <c r="AD36" s="474"/>
      <c r="AE36" s="474">
        <f>AC36*(1+Insert_Finance!$D$8)</f>
        <v>0</v>
      </c>
      <c r="AF36" s="474"/>
      <c r="AG36" s="474">
        <f>AE36*(1+Insert_Finance!$D$8)</f>
        <v>0</v>
      </c>
      <c r="AH36" s="474"/>
      <c r="AI36" s="474">
        <f>AG36*(1+Insert_Finance!$D$8)</f>
        <v>0</v>
      </c>
      <c r="AJ36" s="474"/>
      <c r="AK36" s="474">
        <f>AI36*(1+Insert_Finance!$D$8)</f>
        <v>0</v>
      </c>
      <c r="AL36" s="474"/>
      <c r="AM36" s="474">
        <f>AK36*(1+Insert_Finance!$D$8)</f>
        <v>0</v>
      </c>
      <c r="AN36" s="474"/>
      <c r="AO36" s="474">
        <f>AM36*(1+Insert_Finance!$D$8)</f>
        <v>0</v>
      </c>
      <c r="AP36" s="474"/>
      <c r="AQ36" s="474">
        <f>AO36*(1+Insert_Finance!$D$8)</f>
        <v>0</v>
      </c>
      <c r="AR36" s="474"/>
      <c r="AS36" s="474">
        <f>AQ36*(1+Insert_Finance!$D$8)</f>
        <v>0</v>
      </c>
      <c r="AT36" s="474"/>
      <c r="AU36" s="474">
        <f>AS36*(1+Insert_Finance!$D$8)</f>
        <v>0</v>
      </c>
      <c r="AV36" s="474"/>
      <c r="AW36" s="474">
        <f>AU36*(1+Insert_Finance!$D$8)</f>
        <v>0</v>
      </c>
    </row>
    <row r="37" spans="2:49" ht="4.1500000000000004" customHeight="1">
      <c r="B37" s="600"/>
      <c r="C37" s="446"/>
      <c r="D37" s="274"/>
      <c r="E37" s="276"/>
      <c r="F37" s="274"/>
      <c r="G37" s="274"/>
      <c r="H37" s="276"/>
      <c r="I37" s="473"/>
      <c r="J37" s="276"/>
      <c r="K37" s="477"/>
      <c r="L37" s="475"/>
      <c r="M37" s="477"/>
      <c r="N37" s="477"/>
      <c r="O37" s="477"/>
      <c r="P37" s="477"/>
      <c r="Q37" s="477"/>
      <c r="R37" s="477"/>
      <c r="S37" s="477"/>
      <c r="T37" s="477"/>
      <c r="U37" s="477"/>
      <c r="V37" s="477"/>
      <c r="W37" s="477"/>
      <c r="X37" s="477"/>
      <c r="Y37" s="477"/>
      <c r="Z37" s="477"/>
      <c r="AA37" s="477"/>
      <c r="AB37" s="477"/>
      <c r="AC37" s="477"/>
      <c r="AD37" s="477"/>
      <c r="AE37" s="477"/>
      <c r="AF37" s="477"/>
      <c r="AG37" s="477"/>
      <c r="AH37" s="477"/>
      <c r="AI37" s="477"/>
      <c r="AJ37" s="477"/>
      <c r="AK37" s="477"/>
      <c r="AL37" s="477"/>
      <c r="AM37" s="477"/>
      <c r="AN37" s="477"/>
      <c r="AO37" s="477"/>
      <c r="AP37" s="477"/>
      <c r="AQ37" s="477"/>
      <c r="AR37" s="477"/>
      <c r="AS37" s="477"/>
      <c r="AT37" s="477"/>
      <c r="AU37" s="477"/>
      <c r="AV37" s="477"/>
      <c r="AW37" s="477"/>
    </row>
    <row r="38" spans="2:49" ht="14.65" customHeight="1">
      <c r="B38" s="600"/>
      <c r="C38" s="282" t="s">
        <v>372</v>
      </c>
      <c r="D38" s="274"/>
      <c r="E38" s="449" t="s">
        <v>122</v>
      </c>
      <c r="F38" s="274"/>
      <c r="G38" s="280"/>
      <c r="H38" s="275" t="s">
        <v>103</v>
      </c>
      <c r="I38" s="478"/>
      <c r="J38" s="275" t="s">
        <v>104</v>
      </c>
      <c r="K38" s="474">
        <f t="shared" ref="K38" si="1">G38*I38</f>
        <v>0</v>
      </c>
      <c r="L38" s="475"/>
      <c r="M38" s="474">
        <f>K38*(1+Insert_Finance!$D$8)</f>
        <v>0</v>
      </c>
      <c r="N38" s="474"/>
      <c r="O38" s="474">
        <f>M38*(1+Insert_Finance!$D$8)</f>
        <v>0</v>
      </c>
      <c r="P38" s="474"/>
      <c r="Q38" s="474">
        <f>O38*(1+Insert_Finance!$D$8)</f>
        <v>0</v>
      </c>
      <c r="R38" s="474"/>
      <c r="S38" s="474">
        <f>Q38*(1+Insert_Finance!$D$8)</f>
        <v>0</v>
      </c>
      <c r="T38" s="474"/>
      <c r="U38" s="474">
        <f>S38*(1+Insert_Finance!$D$8)</f>
        <v>0</v>
      </c>
      <c r="V38" s="474"/>
      <c r="W38" s="474">
        <f>U38*(1+Insert_Finance!$D$8)</f>
        <v>0</v>
      </c>
      <c r="X38" s="474"/>
      <c r="Y38" s="474">
        <f>W38*(1+Insert_Finance!$D$8)</f>
        <v>0</v>
      </c>
      <c r="Z38" s="474"/>
      <c r="AA38" s="474">
        <f>Y38*(1+Insert_Finance!$D$8)</f>
        <v>0</v>
      </c>
      <c r="AB38" s="474"/>
      <c r="AC38" s="474">
        <f>AA38*(1+Insert_Finance!$D$8)</f>
        <v>0</v>
      </c>
      <c r="AD38" s="474"/>
      <c r="AE38" s="474">
        <f>AC38*(1+Insert_Finance!$D$8)</f>
        <v>0</v>
      </c>
      <c r="AF38" s="474"/>
      <c r="AG38" s="474">
        <f>AE38*(1+Insert_Finance!$D$8)</f>
        <v>0</v>
      </c>
      <c r="AH38" s="474"/>
      <c r="AI38" s="474">
        <f>AG38*(1+Insert_Finance!$D$8)</f>
        <v>0</v>
      </c>
      <c r="AJ38" s="474"/>
      <c r="AK38" s="474">
        <f>AI38*(1+Insert_Finance!$D$8)</f>
        <v>0</v>
      </c>
      <c r="AL38" s="474"/>
      <c r="AM38" s="474">
        <f>AK38*(1+Insert_Finance!$D$8)</f>
        <v>0</v>
      </c>
      <c r="AN38" s="474"/>
      <c r="AO38" s="474">
        <f>AM38*(1+Insert_Finance!$D$8)</f>
        <v>0</v>
      </c>
      <c r="AP38" s="474"/>
      <c r="AQ38" s="474">
        <f>AO38*(1+Insert_Finance!$D$8)</f>
        <v>0</v>
      </c>
      <c r="AR38" s="474"/>
      <c r="AS38" s="474">
        <f>AQ38*(1+Insert_Finance!$D$8)</f>
        <v>0</v>
      </c>
      <c r="AT38" s="474"/>
      <c r="AU38" s="474">
        <f>AS38*(1+Insert_Finance!$D$8)</f>
        <v>0</v>
      </c>
      <c r="AV38" s="474"/>
      <c r="AW38" s="474">
        <f>AU38*(1+Insert_Finance!$D$8)</f>
        <v>0</v>
      </c>
    </row>
    <row r="39" spans="2:49" ht="4.1500000000000004" customHeight="1">
      <c r="B39" s="600"/>
      <c r="C39" s="446"/>
      <c r="D39" s="274"/>
      <c r="E39" s="276"/>
      <c r="F39" s="274"/>
      <c r="G39" s="274"/>
      <c r="H39" s="276"/>
      <c r="I39" s="473"/>
      <c r="J39" s="276"/>
      <c r="K39" s="477"/>
      <c r="L39" s="475"/>
      <c r="M39" s="477"/>
      <c r="N39" s="477"/>
      <c r="O39" s="477"/>
      <c r="P39" s="477"/>
      <c r="Q39" s="477"/>
      <c r="R39" s="477"/>
      <c r="S39" s="477"/>
      <c r="T39" s="477"/>
      <c r="U39" s="477"/>
      <c r="V39" s="477"/>
      <c r="W39" s="477"/>
      <c r="X39" s="477"/>
      <c r="Y39" s="477"/>
      <c r="Z39" s="477"/>
      <c r="AA39" s="477"/>
      <c r="AB39" s="477"/>
      <c r="AC39" s="477"/>
      <c r="AD39" s="477"/>
      <c r="AE39" s="477"/>
      <c r="AF39" s="477"/>
      <c r="AG39" s="477"/>
      <c r="AH39" s="477"/>
      <c r="AI39" s="477"/>
      <c r="AJ39" s="477"/>
      <c r="AK39" s="477"/>
      <c r="AL39" s="477"/>
      <c r="AM39" s="477"/>
      <c r="AN39" s="477"/>
      <c r="AO39" s="477"/>
      <c r="AP39" s="477"/>
      <c r="AQ39" s="477"/>
      <c r="AR39" s="477"/>
      <c r="AS39" s="477"/>
      <c r="AT39" s="477"/>
      <c r="AU39" s="477"/>
      <c r="AV39" s="477"/>
      <c r="AW39" s="477"/>
    </row>
    <row r="40" spans="2:49" ht="14.65" customHeight="1">
      <c r="B40" s="600"/>
      <c r="C40" s="282" t="s">
        <v>124</v>
      </c>
      <c r="D40" s="274"/>
      <c r="E40" s="449" t="s">
        <v>122</v>
      </c>
      <c r="F40" s="274"/>
      <c r="G40" s="280"/>
      <c r="H40" s="275" t="s">
        <v>103</v>
      </c>
      <c r="I40" s="478"/>
      <c r="J40" s="275" t="s">
        <v>104</v>
      </c>
      <c r="K40" s="474">
        <f t="shared" ref="K40" si="2">G40*I40</f>
        <v>0</v>
      </c>
      <c r="L40" s="475"/>
      <c r="M40" s="474">
        <f>K40*(1+Insert_Finance!$D$8)</f>
        <v>0</v>
      </c>
      <c r="N40" s="474"/>
      <c r="O40" s="474">
        <f>M40*(1+Insert_Finance!$D$8)</f>
        <v>0</v>
      </c>
      <c r="P40" s="474"/>
      <c r="Q40" s="474">
        <f>O40*(1+Insert_Finance!$D$8)</f>
        <v>0</v>
      </c>
      <c r="R40" s="474"/>
      <c r="S40" s="474">
        <f>Q40*(1+Insert_Finance!$D$8)</f>
        <v>0</v>
      </c>
      <c r="T40" s="474"/>
      <c r="U40" s="474">
        <f>S40*(1+Insert_Finance!$D$8)</f>
        <v>0</v>
      </c>
      <c r="V40" s="474"/>
      <c r="W40" s="474">
        <f>U40*(1+Insert_Finance!$D$8)</f>
        <v>0</v>
      </c>
      <c r="X40" s="474"/>
      <c r="Y40" s="474">
        <f>W40*(1+Insert_Finance!$D$8)</f>
        <v>0</v>
      </c>
      <c r="Z40" s="474"/>
      <c r="AA40" s="474">
        <f>Y40*(1+Insert_Finance!$D$8)</f>
        <v>0</v>
      </c>
      <c r="AB40" s="474"/>
      <c r="AC40" s="474">
        <f>AA40*(1+Insert_Finance!$D$8)</f>
        <v>0</v>
      </c>
      <c r="AD40" s="474"/>
      <c r="AE40" s="474">
        <f>AC40*(1+Insert_Finance!$D$8)</f>
        <v>0</v>
      </c>
      <c r="AF40" s="474"/>
      <c r="AG40" s="474">
        <f>AE40*(1+Insert_Finance!$D$8)</f>
        <v>0</v>
      </c>
      <c r="AH40" s="474"/>
      <c r="AI40" s="474">
        <f>AG40*(1+Insert_Finance!$D$8)</f>
        <v>0</v>
      </c>
      <c r="AJ40" s="474"/>
      <c r="AK40" s="474">
        <f>AI40*(1+Insert_Finance!$D$8)</f>
        <v>0</v>
      </c>
      <c r="AL40" s="474"/>
      <c r="AM40" s="474">
        <f>AK40*(1+Insert_Finance!$D$8)</f>
        <v>0</v>
      </c>
      <c r="AN40" s="474"/>
      <c r="AO40" s="474">
        <f>AM40*(1+Insert_Finance!$D$8)</f>
        <v>0</v>
      </c>
      <c r="AP40" s="474"/>
      <c r="AQ40" s="474">
        <f>AO40*(1+Insert_Finance!$D$8)</f>
        <v>0</v>
      </c>
      <c r="AR40" s="474"/>
      <c r="AS40" s="474">
        <f>AQ40*(1+Insert_Finance!$D$8)</f>
        <v>0</v>
      </c>
      <c r="AT40" s="474"/>
      <c r="AU40" s="474">
        <f>AS40*(1+Insert_Finance!$D$8)</f>
        <v>0</v>
      </c>
      <c r="AV40" s="474"/>
      <c r="AW40" s="474">
        <f>AU40*(1+Insert_Finance!$D$8)</f>
        <v>0</v>
      </c>
    </row>
    <row r="41" spans="2:49" ht="4.1500000000000004" customHeight="1">
      <c r="B41" s="600"/>
      <c r="C41" s="446"/>
      <c r="D41" s="274"/>
      <c r="E41" s="276"/>
      <c r="F41" s="274"/>
      <c r="G41" s="274"/>
      <c r="H41" s="276"/>
      <c r="I41" s="473"/>
      <c r="J41" s="276"/>
      <c r="K41" s="477"/>
      <c r="L41" s="475"/>
      <c r="M41" s="477"/>
      <c r="N41" s="477"/>
      <c r="O41" s="477"/>
      <c r="P41" s="477"/>
      <c r="Q41" s="477"/>
      <c r="R41" s="477"/>
      <c r="S41" s="477"/>
      <c r="T41" s="477"/>
      <c r="U41" s="477"/>
      <c r="V41" s="477"/>
      <c r="W41" s="477"/>
      <c r="X41" s="477"/>
      <c r="Y41" s="477"/>
      <c r="Z41" s="477"/>
      <c r="AA41" s="477"/>
      <c r="AB41" s="477"/>
      <c r="AC41" s="477"/>
      <c r="AD41" s="477"/>
      <c r="AE41" s="477"/>
      <c r="AF41" s="477"/>
      <c r="AG41" s="477"/>
      <c r="AH41" s="477"/>
      <c r="AI41" s="477"/>
      <c r="AJ41" s="477"/>
      <c r="AK41" s="477"/>
      <c r="AL41" s="477"/>
      <c r="AM41" s="477"/>
      <c r="AN41" s="477"/>
      <c r="AO41" s="477"/>
      <c r="AP41" s="477"/>
      <c r="AQ41" s="477"/>
      <c r="AR41" s="477"/>
      <c r="AS41" s="477"/>
      <c r="AT41" s="477"/>
      <c r="AU41" s="477"/>
      <c r="AV41" s="477"/>
      <c r="AW41" s="477"/>
    </row>
    <row r="42" spans="2:49" ht="14.65" customHeight="1">
      <c r="B42" s="600"/>
      <c r="C42" s="282" t="s">
        <v>123</v>
      </c>
      <c r="D42" s="274"/>
      <c r="E42" s="449" t="s">
        <v>409</v>
      </c>
      <c r="F42" s="274"/>
      <c r="G42" s="280"/>
      <c r="H42" s="275" t="s">
        <v>103</v>
      </c>
      <c r="I42" s="478"/>
      <c r="J42" s="275" t="s">
        <v>104</v>
      </c>
      <c r="K42" s="474">
        <f t="shared" ref="K42" si="3">G42*I42</f>
        <v>0</v>
      </c>
      <c r="L42" s="475"/>
      <c r="M42" s="474">
        <f>K42*(1+Insert_Finance!$D$8)</f>
        <v>0</v>
      </c>
      <c r="N42" s="474"/>
      <c r="O42" s="474">
        <f>M42*(1+Insert_Finance!$D$8)</f>
        <v>0</v>
      </c>
      <c r="P42" s="474"/>
      <c r="Q42" s="474">
        <f>O42*(1+Insert_Finance!$D$8)</f>
        <v>0</v>
      </c>
      <c r="R42" s="474"/>
      <c r="S42" s="474">
        <f>Q42*(1+Insert_Finance!$D$8)</f>
        <v>0</v>
      </c>
      <c r="T42" s="474"/>
      <c r="U42" s="474">
        <f>S42*(1+Insert_Finance!$D$8)</f>
        <v>0</v>
      </c>
      <c r="V42" s="474"/>
      <c r="W42" s="474">
        <f>U42*(1+Insert_Finance!$D$8)</f>
        <v>0</v>
      </c>
      <c r="X42" s="474"/>
      <c r="Y42" s="474">
        <f>W42*(1+Insert_Finance!$D$8)</f>
        <v>0</v>
      </c>
      <c r="Z42" s="474"/>
      <c r="AA42" s="474">
        <f>Y42*(1+Insert_Finance!$D$8)</f>
        <v>0</v>
      </c>
      <c r="AB42" s="474"/>
      <c r="AC42" s="474">
        <f>AA42*(1+Insert_Finance!$D$8)</f>
        <v>0</v>
      </c>
      <c r="AD42" s="474"/>
      <c r="AE42" s="474">
        <f>AC42*(1+Insert_Finance!$D$8)</f>
        <v>0</v>
      </c>
      <c r="AF42" s="474"/>
      <c r="AG42" s="474">
        <f>AE42*(1+Insert_Finance!$D$8)</f>
        <v>0</v>
      </c>
      <c r="AH42" s="474"/>
      <c r="AI42" s="474">
        <f>AG42*(1+Insert_Finance!$D$8)</f>
        <v>0</v>
      </c>
      <c r="AJ42" s="474"/>
      <c r="AK42" s="474">
        <f>AI42*(1+Insert_Finance!$D$8)</f>
        <v>0</v>
      </c>
      <c r="AL42" s="474"/>
      <c r="AM42" s="474">
        <f>AK42*(1+Insert_Finance!$D$8)</f>
        <v>0</v>
      </c>
      <c r="AN42" s="474"/>
      <c r="AO42" s="474">
        <f>AM42*(1+Insert_Finance!$D$8)</f>
        <v>0</v>
      </c>
      <c r="AP42" s="474"/>
      <c r="AQ42" s="474">
        <f>AO42*(1+Insert_Finance!$D$8)</f>
        <v>0</v>
      </c>
      <c r="AR42" s="474"/>
      <c r="AS42" s="474">
        <f>AQ42*(1+Insert_Finance!$D$8)</f>
        <v>0</v>
      </c>
      <c r="AT42" s="474"/>
      <c r="AU42" s="474">
        <f>AS42*(1+Insert_Finance!$D$8)</f>
        <v>0</v>
      </c>
      <c r="AV42" s="474"/>
      <c r="AW42" s="474">
        <f>AU42*(1+Insert_Finance!$D$8)</f>
        <v>0</v>
      </c>
    </row>
    <row r="43" spans="2:49" ht="4.1500000000000004" customHeight="1">
      <c r="B43" s="600"/>
      <c r="C43" s="446"/>
      <c r="D43" s="274"/>
      <c r="E43" s="276"/>
      <c r="F43" s="274"/>
      <c r="G43" s="274"/>
      <c r="H43" s="276"/>
      <c r="I43" s="473"/>
      <c r="J43" s="276"/>
      <c r="K43" s="477"/>
      <c r="L43" s="475"/>
      <c r="M43" s="477"/>
      <c r="N43" s="477"/>
      <c r="O43" s="477"/>
      <c r="P43" s="477"/>
      <c r="Q43" s="477"/>
      <c r="R43" s="477"/>
      <c r="S43" s="477"/>
      <c r="T43" s="477"/>
      <c r="U43" s="477"/>
      <c r="V43" s="477"/>
      <c r="W43" s="477"/>
      <c r="X43" s="477"/>
      <c r="Y43" s="477"/>
      <c r="Z43" s="477"/>
      <c r="AA43" s="477"/>
      <c r="AB43" s="477"/>
      <c r="AC43" s="477"/>
      <c r="AD43" s="477"/>
      <c r="AE43" s="477"/>
      <c r="AF43" s="477"/>
      <c r="AG43" s="477"/>
      <c r="AH43" s="477"/>
      <c r="AI43" s="477"/>
      <c r="AJ43" s="477"/>
      <c r="AK43" s="477"/>
      <c r="AL43" s="477"/>
      <c r="AM43" s="477"/>
      <c r="AN43" s="477"/>
      <c r="AO43" s="477"/>
      <c r="AP43" s="477"/>
      <c r="AQ43" s="477"/>
      <c r="AR43" s="477"/>
      <c r="AS43" s="477"/>
      <c r="AT43" s="477"/>
      <c r="AU43" s="477"/>
      <c r="AV43" s="477"/>
      <c r="AW43" s="477"/>
    </row>
    <row r="44" spans="2:49" ht="14.65" customHeight="1">
      <c r="B44" s="600"/>
      <c r="C44" s="282" t="s">
        <v>373</v>
      </c>
      <c r="D44" s="274"/>
      <c r="E44" s="449"/>
      <c r="F44" s="274"/>
      <c r="G44" s="280"/>
      <c r="H44" s="275" t="s">
        <v>103</v>
      </c>
      <c r="I44" s="478"/>
      <c r="J44" s="275" t="s">
        <v>104</v>
      </c>
      <c r="K44" s="474">
        <f t="shared" ref="K44" si="4">G44*I44</f>
        <v>0</v>
      </c>
      <c r="L44" s="475"/>
      <c r="M44" s="474">
        <f>K44*(1+Insert_Finance!$D$8)</f>
        <v>0</v>
      </c>
      <c r="N44" s="474"/>
      <c r="O44" s="474">
        <f>M44*(1+Insert_Finance!$D$8)</f>
        <v>0</v>
      </c>
      <c r="P44" s="474"/>
      <c r="Q44" s="474">
        <f>O44*(1+Insert_Finance!$D$8)</f>
        <v>0</v>
      </c>
      <c r="R44" s="474"/>
      <c r="S44" s="474">
        <f>Q44*(1+Insert_Finance!$D$8)</f>
        <v>0</v>
      </c>
      <c r="T44" s="474"/>
      <c r="U44" s="474">
        <f>S44*(1+Insert_Finance!$D$8)</f>
        <v>0</v>
      </c>
      <c r="V44" s="474"/>
      <c r="W44" s="474">
        <f>U44*(1+Insert_Finance!$D$8)</f>
        <v>0</v>
      </c>
      <c r="X44" s="474"/>
      <c r="Y44" s="474">
        <f>W44*(1+Insert_Finance!$D$8)</f>
        <v>0</v>
      </c>
      <c r="Z44" s="474"/>
      <c r="AA44" s="474">
        <f>Y44*(1+Insert_Finance!$D$8)</f>
        <v>0</v>
      </c>
      <c r="AB44" s="474"/>
      <c r="AC44" s="474">
        <f>AA44*(1+Insert_Finance!$D$8)</f>
        <v>0</v>
      </c>
      <c r="AD44" s="474"/>
      <c r="AE44" s="474">
        <f>AC44*(1+Insert_Finance!$D$8)</f>
        <v>0</v>
      </c>
      <c r="AF44" s="474"/>
      <c r="AG44" s="474">
        <f>AE44*(1+Insert_Finance!$D$8)</f>
        <v>0</v>
      </c>
      <c r="AH44" s="474"/>
      <c r="AI44" s="474">
        <f>AG44*(1+Insert_Finance!$D$8)</f>
        <v>0</v>
      </c>
      <c r="AJ44" s="474"/>
      <c r="AK44" s="474">
        <f>AI44*(1+Insert_Finance!$D$8)</f>
        <v>0</v>
      </c>
      <c r="AL44" s="474"/>
      <c r="AM44" s="474">
        <f>AK44*(1+Insert_Finance!$D$8)</f>
        <v>0</v>
      </c>
      <c r="AN44" s="474"/>
      <c r="AO44" s="474">
        <f>AM44*(1+Insert_Finance!$D$8)</f>
        <v>0</v>
      </c>
      <c r="AP44" s="474"/>
      <c r="AQ44" s="474">
        <f>AO44*(1+Insert_Finance!$D$8)</f>
        <v>0</v>
      </c>
      <c r="AR44" s="474"/>
      <c r="AS44" s="474">
        <f>AQ44*(1+Insert_Finance!$D$8)</f>
        <v>0</v>
      </c>
      <c r="AT44" s="474"/>
      <c r="AU44" s="474">
        <f>AS44*(1+Insert_Finance!$D$8)</f>
        <v>0</v>
      </c>
      <c r="AV44" s="474"/>
      <c r="AW44" s="474">
        <f>AU44*(1+Insert_Finance!$D$8)</f>
        <v>0</v>
      </c>
    </row>
    <row r="45" spans="2:49" ht="4.1500000000000004" customHeight="1">
      <c r="B45" s="600"/>
      <c r="C45" s="446"/>
      <c r="D45" s="274"/>
      <c r="E45" s="276"/>
      <c r="F45" s="274"/>
      <c r="G45" s="274"/>
      <c r="H45" s="276"/>
      <c r="I45" s="473"/>
      <c r="J45" s="276"/>
      <c r="K45" s="477"/>
      <c r="L45" s="475"/>
      <c r="M45" s="477"/>
      <c r="N45" s="477"/>
      <c r="O45" s="477"/>
      <c r="P45" s="477"/>
      <c r="Q45" s="477"/>
      <c r="R45" s="477"/>
      <c r="S45" s="477"/>
      <c r="T45" s="477"/>
      <c r="U45" s="477"/>
      <c r="V45" s="477"/>
      <c r="W45" s="477"/>
      <c r="X45" s="477"/>
      <c r="Y45" s="477"/>
      <c r="Z45" s="477"/>
      <c r="AA45" s="477"/>
      <c r="AB45" s="477"/>
      <c r="AC45" s="477"/>
      <c r="AD45" s="477"/>
      <c r="AE45" s="477"/>
      <c r="AF45" s="477"/>
      <c r="AG45" s="477"/>
      <c r="AH45" s="477"/>
      <c r="AI45" s="477"/>
      <c r="AJ45" s="477"/>
      <c r="AK45" s="477"/>
      <c r="AL45" s="477"/>
      <c r="AM45" s="477"/>
      <c r="AN45" s="477"/>
      <c r="AO45" s="477"/>
      <c r="AP45" s="477"/>
      <c r="AQ45" s="477"/>
      <c r="AR45" s="477"/>
      <c r="AS45" s="477"/>
      <c r="AT45" s="477"/>
      <c r="AU45" s="477"/>
      <c r="AV45" s="477"/>
      <c r="AW45" s="477"/>
    </row>
    <row r="46" spans="2:49" ht="14.65" customHeight="1">
      <c r="B46" s="600"/>
      <c r="C46" s="282" t="s">
        <v>408</v>
      </c>
      <c r="D46" s="274"/>
      <c r="E46" s="449" t="s">
        <v>122</v>
      </c>
      <c r="F46" s="274"/>
      <c r="G46" s="280"/>
      <c r="H46" s="275" t="s">
        <v>103</v>
      </c>
      <c r="I46" s="478"/>
      <c r="J46" s="275" t="s">
        <v>104</v>
      </c>
      <c r="K46" s="474">
        <f t="shared" ref="K46" si="5">G46*I46</f>
        <v>0</v>
      </c>
      <c r="L46" s="475"/>
      <c r="M46" s="474">
        <f>K46*(1+Insert_Finance!$D$8)</f>
        <v>0</v>
      </c>
      <c r="N46" s="474"/>
      <c r="O46" s="474">
        <f>M46*(1+Insert_Finance!$D$8)</f>
        <v>0</v>
      </c>
      <c r="P46" s="474"/>
      <c r="Q46" s="474">
        <f>O46*(1+Insert_Finance!$D$8)</f>
        <v>0</v>
      </c>
      <c r="R46" s="474"/>
      <c r="S46" s="474">
        <f>Q46*(1+Insert_Finance!$D$8)</f>
        <v>0</v>
      </c>
      <c r="T46" s="474"/>
      <c r="U46" s="474">
        <f>S46*(1+Insert_Finance!$D$8)</f>
        <v>0</v>
      </c>
      <c r="V46" s="474"/>
      <c r="W46" s="474">
        <f>U46*(1+Insert_Finance!$D$8)</f>
        <v>0</v>
      </c>
      <c r="X46" s="474"/>
      <c r="Y46" s="474">
        <f>W46*(1+Insert_Finance!$D$8)</f>
        <v>0</v>
      </c>
      <c r="Z46" s="474"/>
      <c r="AA46" s="474">
        <f>Y46*(1+Insert_Finance!$D$8)</f>
        <v>0</v>
      </c>
      <c r="AB46" s="474"/>
      <c r="AC46" s="474">
        <f>AA46*(1+Insert_Finance!$D$8)</f>
        <v>0</v>
      </c>
      <c r="AD46" s="474"/>
      <c r="AE46" s="474">
        <f>AC46*(1+Insert_Finance!$D$8)</f>
        <v>0</v>
      </c>
      <c r="AF46" s="474"/>
      <c r="AG46" s="474">
        <f>AE46*(1+Insert_Finance!$D$8)</f>
        <v>0</v>
      </c>
      <c r="AH46" s="474"/>
      <c r="AI46" s="474">
        <f>AG46*(1+Insert_Finance!$D$8)</f>
        <v>0</v>
      </c>
      <c r="AJ46" s="474"/>
      <c r="AK46" s="474">
        <f>AI46*(1+Insert_Finance!$D$8)</f>
        <v>0</v>
      </c>
      <c r="AL46" s="474"/>
      <c r="AM46" s="474">
        <f>AK46*(1+Insert_Finance!$D$8)</f>
        <v>0</v>
      </c>
      <c r="AN46" s="474"/>
      <c r="AO46" s="474">
        <f>AM46*(1+Insert_Finance!$D$8)</f>
        <v>0</v>
      </c>
      <c r="AP46" s="474"/>
      <c r="AQ46" s="474">
        <f>AO46*(1+Insert_Finance!$D$8)</f>
        <v>0</v>
      </c>
      <c r="AR46" s="474"/>
      <c r="AS46" s="474">
        <f>AQ46*(1+Insert_Finance!$D$8)</f>
        <v>0</v>
      </c>
      <c r="AT46" s="474"/>
      <c r="AU46" s="474">
        <f>AS46*(1+Insert_Finance!$D$8)</f>
        <v>0</v>
      </c>
      <c r="AV46" s="474"/>
      <c r="AW46" s="474">
        <f>AU46*(1+Insert_Finance!$D$8)</f>
        <v>0</v>
      </c>
    </row>
    <row r="47" spans="2:49" ht="4.1500000000000004" customHeight="1">
      <c r="B47" s="600"/>
      <c r="C47" s="446"/>
      <c r="D47" s="274"/>
      <c r="E47" s="276"/>
      <c r="F47" s="274"/>
      <c r="G47" s="274"/>
      <c r="H47" s="276"/>
      <c r="I47" s="473"/>
      <c r="J47" s="276"/>
      <c r="K47" s="477"/>
      <c r="L47" s="475"/>
      <c r="M47" s="477"/>
      <c r="N47" s="477"/>
      <c r="O47" s="477"/>
      <c r="P47" s="477"/>
      <c r="Q47" s="477"/>
      <c r="R47" s="477"/>
      <c r="S47" s="477"/>
      <c r="T47" s="477"/>
      <c r="U47" s="477"/>
      <c r="V47" s="477"/>
      <c r="W47" s="477"/>
      <c r="X47" s="477"/>
      <c r="Y47" s="477"/>
      <c r="Z47" s="477"/>
      <c r="AA47" s="477"/>
      <c r="AB47" s="477"/>
      <c r="AC47" s="477"/>
      <c r="AD47" s="477"/>
      <c r="AE47" s="477"/>
      <c r="AF47" s="477"/>
      <c r="AG47" s="477"/>
      <c r="AH47" s="477"/>
      <c r="AI47" s="477"/>
      <c r="AJ47" s="477"/>
      <c r="AK47" s="477"/>
      <c r="AL47" s="477"/>
      <c r="AM47" s="477"/>
      <c r="AN47" s="477"/>
      <c r="AO47" s="477"/>
      <c r="AP47" s="477"/>
      <c r="AQ47" s="477"/>
      <c r="AR47" s="477"/>
      <c r="AS47" s="477"/>
      <c r="AT47" s="477"/>
      <c r="AU47" s="477"/>
      <c r="AV47" s="477"/>
      <c r="AW47" s="477"/>
    </row>
    <row r="48" spans="2:49" ht="14.65" customHeight="1">
      <c r="B48" s="600"/>
      <c r="C48" s="282" t="s">
        <v>374</v>
      </c>
      <c r="D48" s="274"/>
      <c r="E48" s="449"/>
      <c r="F48" s="274"/>
      <c r="G48" s="280"/>
      <c r="H48" s="275" t="s">
        <v>103</v>
      </c>
      <c r="I48" s="478"/>
      <c r="J48" s="275" t="s">
        <v>104</v>
      </c>
      <c r="K48" s="474">
        <f t="shared" ref="K48" si="6">G48*I48</f>
        <v>0</v>
      </c>
      <c r="L48" s="475"/>
      <c r="M48" s="474">
        <f>K48*(1+Insert_Finance!$D$8)</f>
        <v>0</v>
      </c>
      <c r="N48" s="474"/>
      <c r="O48" s="474">
        <f>M48*(1+Insert_Finance!$D$8)</f>
        <v>0</v>
      </c>
      <c r="P48" s="474"/>
      <c r="Q48" s="474">
        <f>O48*(1+Insert_Finance!$D$8)</f>
        <v>0</v>
      </c>
      <c r="R48" s="474"/>
      <c r="S48" s="474">
        <f>Q48*(1+Insert_Finance!$D$8)</f>
        <v>0</v>
      </c>
      <c r="T48" s="474"/>
      <c r="U48" s="474">
        <f>S48*(1+Insert_Finance!$D$8)</f>
        <v>0</v>
      </c>
      <c r="V48" s="474"/>
      <c r="W48" s="474">
        <f>U48*(1+Insert_Finance!$D$8)</f>
        <v>0</v>
      </c>
      <c r="X48" s="474"/>
      <c r="Y48" s="474">
        <f>W48*(1+Insert_Finance!$D$8)</f>
        <v>0</v>
      </c>
      <c r="Z48" s="474"/>
      <c r="AA48" s="474">
        <f>Y48*(1+Insert_Finance!$D$8)</f>
        <v>0</v>
      </c>
      <c r="AB48" s="474"/>
      <c r="AC48" s="474">
        <f>AA48*(1+Insert_Finance!$D$8)</f>
        <v>0</v>
      </c>
      <c r="AD48" s="474"/>
      <c r="AE48" s="474">
        <f>AC48*(1+Insert_Finance!$D$8)</f>
        <v>0</v>
      </c>
      <c r="AF48" s="474"/>
      <c r="AG48" s="474">
        <f>AE48*(1+Insert_Finance!$D$8)</f>
        <v>0</v>
      </c>
      <c r="AH48" s="474"/>
      <c r="AI48" s="474">
        <f>AG48*(1+Insert_Finance!$D$8)</f>
        <v>0</v>
      </c>
      <c r="AJ48" s="474"/>
      <c r="AK48" s="474">
        <f>AI48*(1+Insert_Finance!$D$8)</f>
        <v>0</v>
      </c>
      <c r="AL48" s="474"/>
      <c r="AM48" s="474">
        <f>AK48*(1+Insert_Finance!$D$8)</f>
        <v>0</v>
      </c>
      <c r="AN48" s="474"/>
      <c r="AO48" s="474">
        <f>AM48*(1+Insert_Finance!$D$8)</f>
        <v>0</v>
      </c>
      <c r="AP48" s="474"/>
      <c r="AQ48" s="474">
        <f>AO48*(1+Insert_Finance!$D$8)</f>
        <v>0</v>
      </c>
      <c r="AR48" s="474"/>
      <c r="AS48" s="474">
        <f>AQ48*(1+Insert_Finance!$D$8)</f>
        <v>0</v>
      </c>
      <c r="AT48" s="474"/>
      <c r="AU48" s="474">
        <f>AS48*(1+Insert_Finance!$D$8)</f>
        <v>0</v>
      </c>
      <c r="AV48" s="474"/>
      <c r="AW48" s="474">
        <f>AU48*(1+Insert_Finance!$D$8)</f>
        <v>0</v>
      </c>
    </row>
    <row r="49" spans="2:49" ht="4.1500000000000004" customHeight="1">
      <c r="B49" s="600"/>
      <c r="C49" s="446"/>
      <c r="D49" s="274"/>
      <c r="E49" s="276"/>
      <c r="F49" s="274"/>
      <c r="G49" s="274"/>
      <c r="H49" s="276"/>
      <c r="I49" s="473"/>
      <c r="J49" s="276"/>
      <c r="K49" s="477"/>
      <c r="L49" s="475"/>
      <c r="M49" s="477"/>
      <c r="N49" s="477"/>
      <c r="O49" s="477"/>
      <c r="P49" s="477"/>
      <c r="Q49" s="477"/>
      <c r="R49" s="477"/>
      <c r="S49" s="477"/>
      <c r="T49" s="477"/>
      <c r="U49" s="477"/>
      <c r="V49" s="477"/>
      <c r="W49" s="477"/>
      <c r="X49" s="477"/>
      <c r="Y49" s="477"/>
      <c r="Z49" s="477"/>
      <c r="AA49" s="477"/>
      <c r="AB49" s="477"/>
      <c r="AC49" s="477"/>
      <c r="AD49" s="477"/>
      <c r="AE49" s="477"/>
      <c r="AF49" s="477"/>
      <c r="AG49" s="477"/>
      <c r="AH49" s="477"/>
      <c r="AI49" s="477"/>
      <c r="AJ49" s="477"/>
      <c r="AK49" s="477"/>
      <c r="AL49" s="477"/>
      <c r="AM49" s="477"/>
      <c r="AN49" s="477"/>
      <c r="AO49" s="477"/>
      <c r="AP49" s="477"/>
      <c r="AQ49" s="477"/>
      <c r="AR49" s="477"/>
      <c r="AS49" s="477"/>
      <c r="AT49" s="477"/>
      <c r="AU49" s="477"/>
      <c r="AV49" s="477"/>
      <c r="AW49" s="477"/>
    </row>
    <row r="50" spans="2:49" ht="14.65" customHeight="1">
      <c r="B50" s="600"/>
      <c r="C50" s="282"/>
      <c r="D50" s="274"/>
      <c r="E50" s="449"/>
      <c r="F50" s="274"/>
      <c r="G50" s="280"/>
      <c r="H50" s="275" t="s">
        <v>103</v>
      </c>
      <c r="I50" s="478"/>
      <c r="J50" s="275" t="s">
        <v>104</v>
      </c>
      <c r="K50" s="474">
        <f t="shared" ref="K50" si="7">G50*I50</f>
        <v>0</v>
      </c>
      <c r="L50" s="475"/>
      <c r="M50" s="474">
        <f>K50*(1+Insert_Finance!$D$8)</f>
        <v>0</v>
      </c>
      <c r="N50" s="474"/>
      <c r="O50" s="474">
        <f>M50*(1+Insert_Finance!$D$8)</f>
        <v>0</v>
      </c>
      <c r="P50" s="474"/>
      <c r="Q50" s="474">
        <f>O50*(1+Insert_Finance!$D$8)</f>
        <v>0</v>
      </c>
      <c r="R50" s="474"/>
      <c r="S50" s="474">
        <f>Q50*(1+Insert_Finance!$D$8)</f>
        <v>0</v>
      </c>
      <c r="T50" s="474"/>
      <c r="U50" s="474">
        <f>S50*(1+Insert_Finance!$D$8)</f>
        <v>0</v>
      </c>
      <c r="V50" s="474"/>
      <c r="W50" s="474">
        <f>U50*(1+Insert_Finance!$D$8)</f>
        <v>0</v>
      </c>
      <c r="X50" s="474"/>
      <c r="Y50" s="474">
        <f>W50*(1+Insert_Finance!$D$8)</f>
        <v>0</v>
      </c>
      <c r="Z50" s="474"/>
      <c r="AA50" s="474">
        <f>Y50*(1+Insert_Finance!$D$8)</f>
        <v>0</v>
      </c>
      <c r="AB50" s="474"/>
      <c r="AC50" s="474">
        <f>AA50*(1+Insert_Finance!$D$8)</f>
        <v>0</v>
      </c>
      <c r="AD50" s="474"/>
      <c r="AE50" s="474">
        <f>AC50*(1+Insert_Finance!$D$8)</f>
        <v>0</v>
      </c>
      <c r="AF50" s="474"/>
      <c r="AG50" s="474">
        <f>AE50*(1+Insert_Finance!$D$8)</f>
        <v>0</v>
      </c>
      <c r="AH50" s="474"/>
      <c r="AI50" s="474">
        <f>AG50*(1+Insert_Finance!$D$8)</f>
        <v>0</v>
      </c>
      <c r="AJ50" s="474"/>
      <c r="AK50" s="474">
        <f>AI50*(1+Insert_Finance!$D$8)</f>
        <v>0</v>
      </c>
      <c r="AL50" s="474"/>
      <c r="AM50" s="474">
        <f>AK50*(1+Insert_Finance!$D$8)</f>
        <v>0</v>
      </c>
      <c r="AN50" s="474"/>
      <c r="AO50" s="474">
        <f>AM50*(1+Insert_Finance!$D$8)</f>
        <v>0</v>
      </c>
      <c r="AP50" s="474"/>
      <c r="AQ50" s="474">
        <f>AO50*(1+Insert_Finance!$D$8)</f>
        <v>0</v>
      </c>
      <c r="AR50" s="474"/>
      <c r="AS50" s="474">
        <f>AQ50*(1+Insert_Finance!$D$8)</f>
        <v>0</v>
      </c>
      <c r="AT50" s="474"/>
      <c r="AU50" s="474">
        <f>AS50*(1+Insert_Finance!$D$8)</f>
        <v>0</v>
      </c>
      <c r="AV50" s="474"/>
      <c r="AW50" s="474">
        <f>AU50*(1+Insert_Finance!$D$8)</f>
        <v>0</v>
      </c>
    </row>
    <row r="51" spans="2:49" ht="4.1500000000000004" customHeight="1">
      <c r="B51" s="600"/>
      <c r="C51" s="446"/>
      <c r="D51" s="274"/>
      <c r="E51" s="276"/>
      <c r="F51" s="274"/>
      <c r="G51" s="274"/>
      <c r="H51" s="276"/>
      <c r="I51" s="473"/>
      <c r="J51" s="276"/>
      <c r="K51" s="477"/>
      <c r="L51" s="475"/>
      <c r="M51" s="477"/>
      <c r="N51" s="477"/>
      <c r="O51" s="477"/>
      <c r="P51" s="477"/>
      <c r="Q51" s="477"/>
      <c r="R51" s="477"/>
      <c r="S51" s="477"/>
      <c r="T51" s="477"/>
      <c r="U51" s="477"/>
      <c r="V51" s="477"/>
      <c r="W51" s="477"/>
      <c r="X51" s="477"/>
      <c r="Y51" s="477"/>
      <c r="Z51" s="477"/>
      <c r="AA51" s="477"/>
      <c r="AB51" s="477"/>
      <c r="AC51" s="477"/>
      <c r="AD51" s="477"/>
      <c r="AE51" s="477"/>
      <c r="AF51" s="477"/>
      <c r="AG51" s="477"/>
      <c r="AH51" s="477"/>
      <c r="AI51" s="477"/>
      <c r="AJ51" s="477"/>
      <c r="AK51" s="477"/>
      <c r="AL51" s="477"/>
      <c r="AM51" s="477"/>
      <c r="AN51" s="477"/>
      <c r="AO51" s="477"/>
      <c r="AP51" s="477"/>
      <c r="AQ51" s="477"/>
      <c r="AR51" s="477"/>
      <c r="AS51" s="477"/>
      <c r="AT51" s="477"/>
      <c r="AU51" s="477"/>
      <c r="AV51" s="477"/>
      <c r="AW51" s="477"/>
    </row>
    <row r="52" spans="2:49" ht="14.65" customHeight="1">
      <c r="B52" s="600"/>
      <c r="C52" s="282"/>
      <c r="D52" s="274"/>
      <c r="E52" s="449"/>
      <c r="F52" s="274"/>
      <c r="G52" s="280"/>
      <c r="H52" s="275" t="s">
        <v>103</v>
      </c>
      <c r="I52" s="478"/>
      <c r="J52" s="275" t="s">
        <v>104</v>
      </c>
      <c r="K52" s="474">
        <f t="shared" ref="K52" si="8">G52*I52</f>
        <v>0</v>
      </c>
      <c r="L52" s="475"/>
      <c r="M52" s="474">
        <f>K52*(1+Insert_Finance!$D$8)</f>
        <v>0</v>
      </c>
      <c r="N52" s="474"/>
      <c r="O52" s="474">
        <f>M52*(1+Insert_Finance!$D$8)</f>
        <v>0</v>
      </c>
      <c r="P52" s="474"/>
      <c r="Q52" s="474">
        <f>O52*(1+Insert_Finance!$D$8)</f>
        <v>0</v>
      </c>
      <c r="R52" s="474"/>
      <c r="S52" s="474">
        <f>Q52*(1+Insert_Finance!$D$8)</f>
        <v>0</v>
      </c>
      <c r="T52" s="474"/>
      <c r="U52" s="474">
        <f>S52*(1+Insert_Finance!$D$8)</f>
        <v>0</v>
      </c>
      <c r="V52" s="474"/>
      <c r="W52" s="474">
        <f>U52*(1+Insert_Finance!$D$8)</f>
        <v>0</v>
      </c>
      <c r="X52" s="474"/>
      <c r="Y52" s="474">
        <f>W52*(1+Insert_Finance!$D$8)</f>
        <v>0</v>
      </c>
      <c r="Z52" s="474"/>
      <c r="AA52" s="474">
        <f>Y52*(1+Insert_Finance!$D$8)</f>
        <v>0</v>
      </c>
      <c r="AB52" s="474"/>
      <c r="AC52" s="474">
        <f>AA52*(1+Insert_Finance!$D$8)</f>
        <v>0</v>
      </c>
      <c r="AD52" s="474"/>
      <c r="AE52" s="474">
        <f>AC52*(1+Insert_Finance!$D$8)</f>
        <v>0</v>
      </c>
      <c r="AF52" s="474"/>
      <c r="AG52" s="474">
        <f>AE52*(1+Insert_Finance!$D$8)</f>
        <v>0</v>
      </c>
      <c r="AH52" s="474"/>
      <c r="AI52" s="474">
        <f>AG52*(1+Insert_Finance!$D$8)</f>
        <v>0</v>
      </c>
      <c r="AJ52" s="474"/>
      <c r="AK52" s="474">
        <f>AI52*(1+Insert_Finance!$D$8)</f>
        <v>0</v>
      </c>
      <c r="AL52" s="474"/>
      <c r="AM52" s="474">
        <f>AK52*(1+Insert_Finance!$D$8)</f>
        <v>0</v>
      </c>
      <c r="AN52" s="474"/>
      <c r="AO52" s="474">
        <f>AM52*(1+Insert_Finance!$D$8)</f>
        <v>0</v>
      </c>
      <c r="AP52" s="474"/>
      <c r="AQ52" s="474">
        <f>AO52*(1+Insert_Finance!$D$8)</f>
        <v>0</v>
      </c>
      <c r="AR52" s="474"/>
      <c r="AS52" s="474">
        <f>AQ52*(1+Insert_Finance!$D$8)</f>
        <v>0</v>
      </c>
      <c r="AT52" s="474"/>
      <c r="AU52" s="474">
        <f>AS52*(1+Insert_Finance!$D$8)</f>
        <v>0</v>
      </c>
      <c r="AV52" s="474"/>
      <c r="AW52" s="474">
        <f>AU52*(1+Insert_Finance!$D$8)</f>
        <v>0</v>
      </c>
    </row>
    <row r="53" spans="2:49" ht="4.1500000000000004" customHeight="1">
      <c r="B53" s="600"/>
      <c r="C53" s="446"/>
      <c r="D53" s="274"/>
      <c r="E53" s="276"/>
      <c r="F53" s="274"/>
      <c r="G53" s="274"/>
      <c r="H53" s="276"/>
      <c r="I53" s="473"/>
      <c r="J53" s="276"/>
      <c r="K53" s="477"/>
      <c r="L53" s="475"/>
      <c r="M53" s="477"/>
      <c r="N53" s="477"/>
      <c r="O53" s="477"/>
      <c r="P53" s="477"/>
      <c r="Q53" s="477"/>
      <c r="R53" s="477"/>
      <c r="S53" s="477"/>
      <c r="T53" s="477"/>
      <c r="U53" s="477"/>
      <c r="V53" s="477"/>
      <c r="W53" s="477"/>
      <c r="X53" s="477"/>
      <c r="Y53" s="477"/>
      <c r="Z53" s="477"/>
      <c r="AA53" s="477"/>
      <c r="AB53" s="477"/>
      <c r="AC53" s="477"/>
      <c r="AD53" s="477"/>
      <c r="AE53" s="477"/>
      <c r="AF53" s="477"/>
      <c r="AG53" s="477"/>
      <c r="AH53" s="477"/>
      <c r="AI53" s="477"/>
      <c r="AJ53" s="477"/>
      <c r="AK53" s="477"/>
      <c r="AL53" s="477"/>
      <c r="AM53" s="477"/>
      <c r="AN53" s="477"/>
      <c r="AO53" s="477"/>
      <c r="AP53" s="477"/>
      <c r="AQ53" s="477"/>
      <c r="AR53" s="477"/>
      <c r="AS53" s="477"/>
      <c r="AT53" s="477"/>
      <c r="AU53" s="477"/>
      <c r="AV53" s="477"/>
      <c r="AW53" s="477"/>
    </row>
    <row r="54" spans="2:49" ht="14.65" customHeight="1">
      <c r="B54" s="600"/>
      <c r="C54" s="447"/>
      <c r="D54" s="274"/>
      <c r="E54" s="449"/>
      <c r="F54" s="274"/>
      <c r="G54" s="280"/>
      <c r="H54" s="275" t="s">
        <v>103</v>
      </c>
      <c r="I54" s="478"/>
      <c r="J54" s="275" t="s">
        <v>104</v>
      </c>
      <c r="K54" s="474">
        <f t="shared" ref="K54" si="9">G54*I54</f>
        <v>0</v>
      </c>
      <c r="L54" s="475"/>
      <c r="M54" s="474">
        <f>K54*(1+Insert_Finance!$D$8)</f>
        <v>0</v>
      </c>
      <c r="N54" s="474"/>
      <c r="O54" s="474">
        <f>M54*(1+Insert_Finance!$D$8)</f>
        <v>0</v>
      </c>
      <c r="P54" s="474"/>
      <c r="Q54" s="474">
        <f>O54*(1+Insert_Finance!$D$8)</f>
        <v>0</v>
      </c>
      <c r="R54" s="474"/>
      <c r="S54" s="474">
        <f>Q54*(1+Insert_Finance!$D$8)</f>
        <v>0</v>
      </c>
      <c r="T54" s="474"/>
      <c r="U54" s="474">
        <f>S54*(1+Insert_Finance!$D$8)</f>
        <v>0</v>
      </c>
      <c r="V54" s="474"/>
      <c r="W54" s="474">
        <f>U54*(1+Insert_Finance!$D$8)</f>
        <v>0</v>
      </c>
      <c r="X54" s="474"/>
      <c r="Y54" s="474">
        <f>W54*(1+Insert_Finance!$D$8)</f>
        <v>0</v>
      </c>
      <c r="Z54" s="474"/>
      <c r="AA54" s="474">
        <f>Y54*(1+Insert_Finance!$D$8)</f>
        <v>0</v>
      </c>
      <c r="AB54" s="474"/>
      <c r="AC54" s="474">
        <f>AA54*(1+Insert_Finance!$D$8)</f>
        <v>0</v>
      </c>
      <c r="AD54" s="474"/>
      <c r="AE54" s="474">
        <f>AC54*(1+Insert_Finance!$D$8)</f>
        <v>0</v>
      </c>
      <c r="AF54" s="474"/>
      <c r="AG54" s="474">
        <f>AE54*(1+Insert_Finance!$D$8)</f>
        <v>0</v>
      </c>
      <c r="AH54" s="474"/>
      <c r="AI54" s="474">
        <f>AG54*(1+Insert_Finance!$D$8)</f>
        <v>0</v>
      </c>
      <c r="AJ54" s="474"/>
      <c r="AK54" s="474">
        <f>AI54*(1+Insert_Finance!$D$8)</f>
        <v>0</v>
      </c>
      <c r="AL54" s="474"/>
      <c r="AM54" s="474">
        <f>AK54*(1+Insert_Finance!$D$8)</f>
        <v>0</v>
      </c>
      <c r="AN54" s="474"/>
      <c r="AO54" s="474">
        <f>AM54*(1+Insert_Finance!$D$8)</f>
        <v>0</v>
      </c>
      <c r="AP54" s="474"/>
      <c r="AQ54" s="474">
        <f>AO54*(1+Insert_Finance!$D$8)</f>
        <v>0</v>
      </c>
      <c r="AR54" s="474"/>
      <c r="AS54" s="474">
        <f>AQ54*(1+Insert_Finance!$D$8)</f>
        <v>0</v>
      </c>
      <c r="AT54" s="474"/>
      <c r="AU54" s="474">
        <f>AS54*(1+Insert_Finance!$D$8)</f>
        <v>0</v>
      </c>
      <c r="AV54" s="474"/>
      <c r="AW54" s="474">
        <f>AU54*(1+Insert_Finance!$D$8)</f>
        <v>0</v>
      </c>
    </row>
    <row r="55" spans="2:49" ht="4.1500000000000004" customHeight="1">
      <c r="B55" s="600"/>
      <c r="C55" s="446"/>
      <c r="D55" s="274"/>
      <c r="E55" s="276"/>
      <c r="F55" s="274"/>
      <c r="G55" s="274"/>
      <c r="H55" s="276"/>
      <c r="I55" s="473"/>
      <c r="J55" s="276"/>
      <c r="K55" s="477"/>
      <c r="L55" s="475"/>
      <c r="M55" s="477"/>
      <c r="N55" s="477"/>
      <c r="O55" s="477"/>
      <c r="P55" s="477"/>
      <c r="Q55" s="477"/>
      <c r="R55" s="477"/>
      <c r="S55" s="477"/>
      <c r="T55" s="477"/>
      <c r="U55" s="477"/>
      <c r="V55" s="477"/>
      <c r="W55" s="477"/>
      <c r="X55" s="477"/>
      <c r="Y55" s="477"/>
      <c r="Z55" s="477"/>
      <c r="AA55" s="477"/>
      <c r="AB55" s="477"/>
      <c r="AC55" s="477"/>
      <c r="AD55" s="477"/>
      <c r="AE55" s="477"/>
      <c r="AF55" s="477"/>
      <c r="AG55" s="477"/>
      <c r="AH55" s="477"/>
      <c r="AI55" s="477"/>
      <c r="AJ55" s="477"/>
      <c r="AK55" s="477"/>
      <c r="AL55" s="477"/>
      <c r="AM55" s="477"/>
      <c r="AN55" s="477"/>
      <c r="AO55" s="477"/>
      <c r="AP55" s="477"/>
      <c r="AQ55" s="477"/>
      <c r="AR55" s="477"/>
      <c r="AS55" s="477"/>
      <c r="AT55" s="477"/>
      <c r="AU55" s="477"/>
      <c r="AV55" s="477"/>
      <c r="AW55" s="477"/>
    </row>
    <row r="56" spans="2:49" ht="14.65" customHeight="1">
      <c r="B56" s="600"/>
      <c r="C56" s="447"/>
      <c r="D56" s="274"/>
      <c r="E56" s="449"/>
      <c r="F56" s="274"/>
      <c r="G56" s="280"/>
      <c r="H56" s="275" t="s">
        <v>103</v>
      </c>
      <c r="I56" s="478"/>
      <c r="J56" s="275" t="s">
        <v>104</v>
      </c>
      <c r="K56" s="474">
        <f t="shared" ref="K56" si="10">G56*I56</f>
        <v>0</v>
      </c>
      <c r="L56" s="475"/>
      <c r="M56" s="474">
        <f>K56*(1+Insert_Finance!$D$8)</f>
        <v>0</v>
      </c>
      <c r="N56" s="474"/>
      <c r="O56" s="474">
        <f>M56*(1+Insert_Finance!$D$8)</f>
        <v>0</v>
      </c>
      <c r="P56" s="474"/>
      <c r="Q56" s="474">
        <f>O56*(1+Insert_Finance!$D$8)</f>
        <v>0</v>
      </c>
      <c r="R56" s="474"/>
      <c r="S56" s="474">
        <f>Q56*(1+Insert_Finance!$D$8)</f>
        <v>0</v>
      </c>
      <c r="T56" s="474"/>
      <c r="U56" s="474">
        <f>S56*(1+Insert_Finance!$D$8)</f>
        <v>0</v>
      </c>
      <c r="V56" s="474"/>
      <c r="W56" s="474">
        <f>U56*(1+Insert_Finance!$D$8)</f>
        <v>0</v>
      </c>
      <c r="X56" s="474"/>
      <c r="Y56" s="474">
        <f>W56*(1+Insert_Finance!$D$8)</f>
        <v>0</v>
      </c>
      <c r="Z56" s="474"/>
      <c r="AA56" s="474">
        <f>Y56*(1+Insert_Finance!$D$8)</f>
        <v>0</v>
      </c>
      <c r="AB56" s="474"/>
      <c r="AC56" s="474">
        <f>AA56*(1+Insert_Finance!$D$8)</f>
        <v>0</v>
      </c>
      <c r="AD56" s="474"/>
      <c r="AE56" s="474">
        <f>AC56*(1+Insert_Finance!$D$8)</f>
        <v>0</v>
      </c>
      <c r="AF56" s="474"/>
      <c r="AG56" s="474">
        <f>AE56*(1+Insert_Finance!$D$8)</f>
        <v>0</v>
      </c>
      <c r="AH56" s="474"/>
      <c r="AI56" s="474">
        <f>AG56*(1+Insert_Finance!$D$8)</f>
        <v>0</v>
      </c>
      <c r="AJ56" s="474"/>
      <c r="AK56" s="474">
        <f>AI56*(1+Insert_Finance!$D$8)</f>
        <v>0</v>
      </c>
      <c r="AL56" s="474"/>
      <c r="AM56" s="474">
        <f>AK56*(1+Insert_Finance!$D$8)</f>
        <v>0</v>
      </c>
      <c r="AN56" s="474"/>
      <c r="AO56" s="474">
        <f>AM56*(1+Insert_Finance!$D$8)</f>
        <v>0</v>
      </c>
      <c r="AP56" s="474"/>
      <c r="AQ56" s="474">
        <f>AO56*(1+Insert_Finance!$D$8)</f>
        <v>0</v>
      </c>
      <c r="AR56" s="474"/>
      <c r="AS56" s="474">
        <f>AQ56*(1+Insert_Finance!$D$8)</f>
        <v>0</v>
      </c>
      <c r="AT56" s="474"/>
      <c r="AU56" s="474">
        <f>AS56*(1+Insert_Finance!$D$8)</f>
        <v>0</v>
      </c>
      <c r="AV56" s="474"/>
      <c r="AW56" s="474">
        <f>AU56*(1+Insert_Finance!$D$8)</f>
        <v>0</v>
      </c>
    </row>
    <row r="57" spans="2:49" ht="4.1500000000000004" customHeight="1">
      <c r="B57" s="600"/>
      <c r="C57" s="446"/>
      <c r="D57" s="274"/>
      <c r="E57" s="276"/>
      <c r="F57" s="274"/>
      <c r="G57" s="274"/>
      <c r="H57" s="276"/>
      <c r="I57" s="473"/>
      <c r="J57" s="276"/>
      <c r="K57" s="477"/>
      <c r="L57" s="475"/>
      <c r="M57" s="477"/>
      <c r="N57" s="477"/>
      <c r="O57" s="477"/>
      <c r="P57" s="477"/>
      <c r="Q57" s="477"/>
      <c r="R57" s="477"/>
      <c r="S57" s="477"/>
      <c r="T57" s="477"/>
      <c r="U57" s="477"/>
      <c r="V57" s="477"/>
      <c r="W57" s="477"/>
      <c r="X57" s="477"/>
      <c r="Y57" s="477"/>
      <c r="Z57" s="477"/>
      <c r="AA57" s="477"/>
      <c r="AB57" s="477"/>
      <c r="AC57" s="477"/>
      <c r="AD57" s="477"/>
      <c r="AE57" s="477"/>
      <c r="AF57" s="477"/>
      <c r="AG57" s="477"/>
      <c r="AH57" s="477"/>
      <c r="AI57" s="477"/>
      <c r="AJ57" s="477"/>
      <c r="AK57" s="477"/>
      <c r="AL57" s="477"/>
      <c r="AM57" s="477"/>
      <c r="AN57" s="477"/>
      <c r="AO57" s="477"/>
      <c r="AP57" s="477"/>
      <c r="AQ57" s="477"/>
      <c r="AR57" s="477"/>
      <c r="AS57" s="477"/>
      <c r="AT57" s="477"/>
      <c r="AU57" s="477"/>
      <c r="AV57" s="477"/>
      <c r="AW57" s="477"/>
    </row>
    <row r="58" spans="2:49" ht="14.65" customHeight="1">
      <c r="B58" s="600"/>
      <c r="C58" s="447"/>
      <c r="D58" s="274"/>
      <c r="E58" s="449"/>
      <c r="F58" s="274"/>
      <c r="G58" s="280"/>
      <c r="H58" s="275" t="s">
        <v>103</v>
      </c>
      <c r="I58" s="478"/>
      <c r="J58" s="275" t="s">
        <v>104</v>
      </c>
      <c r="K58" s="474">
        <f t="shared" ref="K58" si="11">G58*I58</f>
        <v>0</v>
      </c>
      <c r="L58" s="475"/>
      <c r="M58" s="474">
        <f>K58*(1+Insert_Finance!$D$8)</f>
        <v>0</v>
      </c>
      <c r="N58" s="474"/>
      <c r="O58" s="474">
        <f>M58*(1+Insert_Finance!$D$8)</f>
        <v>0</v>
      </c>
      <c r="P58" s="474"/>
      <c r="Q58" s="474">
        <f>O58*(1+Insert_Finance!$D$8)</f>
        <v>0</v>
      </c>
      <c r="R58" s="474"/>
      <c r="S58" s="474">
        <f>Q58*(1+Insert_Finance!$D$8)</f>
        <v>0</v>
      </c>
      <c r="T58" s="474"/>
      <c r="U58" s="474">
        <f>S58*(1+Insert_Finance!$D$8)</f>
        <v>0</v>
      </c>
      <c r="V58" s="474"/>
      <c r="W58" s="474">
        <f>U58*(1+Insert_Finance!$D$8)</f>
        <v>0</v>
      </c>
      <c r="X58" s="474"/>
      <c r="Y58" s="474">
        <f>W58*(1+Insert_Finance!$D$8)</f>
        <v>0</v>
      </c>
      <c r="Z58" s="474"/>
      <c r="AA58" s="474">
        <f>Y58*(1+Insert_Finance!$D$8)</f>
        <v>0</v>
      </c>
      <c r="AB58" s="474"/>
      <c r="AC58" s="474">
        <f>AA58*(1+Insert_Finance!$D$8)</f>
        <v>0</v>
      </c>
      <c r="AD58" s="474"/>
      <c r="AE58" s="474">
        <f>AC58*(1+Insert_Finance!$D$8)</f>
        <v>0</v>
      </c>
      <c r="AF58" s="474"/>
      <c r="AG58" s="474">
        <f>AE58*(1+Insert_Finance!$D$8)</f>
        <v>0</v>
      </c>
      <c r="AH58" s="474"/>
      <c r="AI58" s="474">
        <f>AG58*(1+Insert_Finance!$D$8)</f>
        <v>0</v>
      </c>
      <c r="AJ58" s="474"/>
      <c r="AK58" s="474">
        <f>AI58*(1+Insert_Finance!$D$8)</f>
        <v>0</v>
      </c>
      <c r="AL58" s="474"/>
      <c r="AM58" s="474">
        <f>AK58*(1+Insert_Finance!$D$8)</f>
        <v>0</v>
      </c>
      <c r="AN58" s="474"/>
      <c r="AO58" s="474">
        <f>AM58*(1+Insert_Finance!$D$8)</f>
        <v>0</v>
      </c>
      <c r="AP58" s="474"/>
      <c r="AQ58" s="474">
        <f>AO58*(1+Insert_Finance!$D$8)</f>
        <v>0</v>
      </c>
      <c r="AR58" s="474"/>
      <c r="AS58" s="474">
        <f>AQ58*(1+Insert_Finance!$D$8)</f>
        <v>0</v>
      </c>
      <c r="AT58" s="474"/>
      <c r="AU58" s="474">
        <f>AS58*(1+Insert_Finance!$D$8)</f>
        <v>0</v>
      </c>
      <c r="AV58" s="474"/>
      <c r="AW58" s="474">
        <f>AU58*(1+Insert_Finance!$D$8)</f>
        <v>0</v>
      </c>
    </row>
    <row r="59" spans="2:49" ht="4.1500000000000004" customHeight="1">
      <c r="B59" s="600"/>
      <c r="C59" s="446"/>
      <c r="D59" s="274"/>
      <c r="E59" s="276"/>
      <c r="F59" s="274"/>
      <c r="G59" s="274"/>
      <c r="H59" s="276"/>
      <c r="I59" s="473"/>
      <c r="J59" s="276"/>
      <c r="K59" s="477"/>
      <c r="L59" s="475"/>
      <c r="M59" s="477"/>
      <c r="N59" s="477"/>
      <c r="O59" s="477"/>
      <c r="P59" s="477"/>
      <c r="Q59" s="477"/>
      <c r="R59" s="477"/>
      <c r="S59" s="477"/>
      <c r="T59" s="477"/>
      <c r="U59" s="477"/>
      <c r="V59" s="477"/>
      <c r="W59" s="477"/>
      <c r="X59" s="477"/>
      <c r="Y59" s="477"/>
      <c r="Z59" s="477"/>
      <c r="AA59" s="477"/>
      <c r="AB59" s="477"/>
      <c r="AC59" s="477"/>
      <c r="AD59" s="477"/>
      <c r="AE59" s="477"/>
      <c r="AF59" s="477"/>
      <c r="AG59" s="477"/>
      <c r="AH59" s="477"/>
      <c r="AI59" s="477"/>
      <c r="AJ59" s="477"/>
      <c r="AK59" s="477"/>
      <c r="AL59" s="477"/>
      <c r="AM59" s="477"/>
      <c r="AN59" s="477"/>
      <c r="AO59" s="477"/>
      <c r="AP59" s="477"/>
      <c r="AQ59" s="477"/>
      <c r="AR59" s="477"/>
      <c r="AS59" s="477"/>
      <c r="AT59" s="477"/>
      <c r="AU59" s="477"/>
      <c r="AV59" s="477"/>
      <c r="AW59" s="477"/>
    </row>
    <row r="60" spans="2:49" ht="14.65" customHeight="1">
      <c r="B60" s="600"/>
      <c r="C60" s="447"/>
      <c r="D60" s="274"/>
      <c r="E60" s="449"/>
      <c r="F60" s="274"/>
      <c r="G60" s="280"/>
      <c r="H60" s="275" t="s">
        <v>103</v>
      </c>
      <c r="I60" s="478"/>
      <c r="J60" s="275" t="s">
        <v>104</v>
      </c>
      <c r="K60" s="474">
        <f t="shared" ref="K60" si="12">G60*I60</f>
        <v>0</v>
      </c>
      <c r="L60" s="475"/>
      <c r="M60" s="474">
        <f>K60*(1+Insert_Finance!$D$8)</f>
        <v>0</v>
      </c>
      <c r="N60" s="474"/>
      <c r="O60" s="474">
        <f>M60*(1+Insert_Finance!$D$8)</f>
        <v>0</v>
      </c>
      <c r="P60" s="474"/>
      <c r="Q60" s="474">
        <f>O60*(1+Insert_Finance!$D$8)</f>
        <v>0</v>
      </c>
      <c r="R60" s="474"/>
      <c r="S60" s="474">
        <f>Q60*(1+Insert_Finance!$D$8)</f>
        <v>0</v>
      </c>
      <c r="T60" s="474"/>
      <c r="U60" s="474">
        <f>S60*(1+Insert_Finance!$D$8)</f>
        <v>0</v>
      </c>
      <c r="V60" s="474"/>
      <c r="W60" s="474">
        <f>U60*(1+Insert_Finance!$D$8)</f>
        <v>0</v>
      </c>
      <c r="X60" s="474"/>
      <c r="Y60" s="474">
        <f>W60*(1+Insert_Finance!$D$8)</f>
        <v>0</v>
      </c>
      <c r="Z60" s="474"/>
      <c r="AA60" s="474">
        <f>Y60*(1+Insert_Finance!$D$8)</f>
        <v>0</v>
      </c>
      <c r="AB60" s="474"/>
      <c r="AC60" s="474">
        <f>AA60*(1+Insert_Finance!$D$8)</f>
        <v>0</v>
      </c>
      <c r="AD60" s="474"/>
      <c r="AE60" s="474">
        <f>AC60*(1+Insert_Finance!$D$8)</f>
        <v>0</v>
      </c>
      <c r="AF60" s="474"/>
      <c r="AG60" s="474">
        <f>AE60*(1+Insert_Finance!$D$8)</f>
        <v>0</v>
      </c>
      <c r="AH60" s="474"/>
      <c r="AI60" s="474">
        <f>AG60*(1+Insert_Finance!$D$8)</f>
        <v>0</v>
      </c>
      <c r="AJ60" s="474"/>
      <c r="AK60" s="474">
        <f>AI60*(1+Insert_Finance!$D$8)</f>
        <v>0</v>
      </c>
      <c r="AL60" s="474"/>
      <c r="AM60" s="474">
        <f>AK60*(1+Insert_Finance!$D$8)</f>
        <v>0</v>
      </c>
      <c r="AN60" s="474"/>
      <c r="AO60" s="474">
        <f>AM60*(1+Insert_Finance!$D$8)</f>
        <v>0</v>
      </c>
      <c r="AP60" s="474"/>
      <c r="AQ60" s="474">
        <f>AO60*(1+Insert_Finance!$D$8)</f>
        <v>0</v>
      </c>
      <c r="AR60" s="474"/>
      <c r="AS60" s="474">
        <f>AQ60*(1+Insert_Finance!$D$8)</f>
        <v>0</v>
      </c>
      <c r="AT60" s="474"/>
      <c r="AU60" s="474">
        <f>AS60*(1+Insert_Finance!$D$8)</f>
        <v>0</v>
      </c>
      <c r="AV60" s="474"/>
      <c r="AW60" s="474">
        <f>AU60*(1+Insert_Finance!$D$8)</f>
        <v>0</v>
      </c>
    </row>
    <row r="61" spans="2:49" ht="4.1500000000000004" customHeight="1">
      <c r="B61" s="600"/>
      <c r="C61" s="446"/>
      <c r="D61" s="274"/>
      <c r="E61" s="276"/>
      <c r="F61" s="274"/>
      <c r="G61" s="274"/>
      <c r="H61" s="276"/>
      <c r="I61" s="473"/>
      <c r="J61" s="276"/>
      <c r="K61" s="477"/>
      <c r="L61" s="475"/>
      <c r="M61" s="477"/>
      <c r="N61" s="477"/>
      <c r="O61" s="477"/>
      <c r="P61" s="477"/>
      <c r="Q61" s="477"/>
      <c r="R61" s="477"/>
      <c r="S61" s="477"/>
      <c r="T61" s="477"/>
      <c r="U61" s="477"/>
      <c r="V61" s="477"/>
      <c r="W61" s="477"/>
      <c r="X61" s="477"/>
      <c r="Y61" s="477"/>
      <c r="Z61" s="477"/>
      <c r="AA61" s="477"/>
      <c r="AB61" s="477"/>
      <c r="AC61" s="477"/>
      <c r="AD61" s="477"/>
      <c r="AE61" s="477"/>
      <c r="AF61" s="477"/>
      <c r="AG61" s="477"/>
      <c r="AH61" s="477"/>
      <c r="AI61" s="477"/>
      <c r="AJ61" s="477"/>
      <c r="AK61" s="477"/>
      <c r="AL61" s="477"/>
      <c r="AM61" s="477"/>
      <c r="AN61" s="477"/>
      <c r="AO61" s="477"/>
      <c r="AP61" s="477"/>
      <c r="AQ61" s="477"/>
      <c r="AR61" s="477"/>
      <c r="AS61" s="477"/>
      <c r="AT61" s="477"/>
      <c r="AU61" s="477"/>
      <c r="AV61" s="477"/>
      <c r="AW61" s="477"/>
    </row>
    <row r="62" spans="2:49" ht="14.65" customHeight="1">
      <c r="B62" s="600"/>
      <c r="C62" s="447"/>
      <c r="D62" s="274"/>
      <c r="E62" s="449"/>
      <c r="F62" s="274"/>
      <c r="G62" s="280"/>
      <c r="H62" s="275" t="s">
        <v>103</v>
      </c>
      <c r="I62" s="478"/>
      <c r="J62" s="275" t="s">
        <v>104</v>
      </c>
      <c r="K62" s="474">
        <f t="shared" ref="K62" si="13">G62*I62</f>
        <v>0</v>
      </c>
      <c r="L62" s="475"/>
      <c r="M62" s="474">
        <f>K62*(1+Insert_Finance!$D$8)</f>
        <v>0</v>
      </c>
      <c r="N62" s="474"/>
      <c r="O62" s="474">
        <f>M62*(1+Insert_Finance!$D$8)</f>
        <v>0</v>
      </c>
      <c r="P62" s="474"/>
      <c r="Q62" s="474">
        <f>O62*(1+Insert_Finance!$D$8)</f>
        <v>0</v>
      </c>
      <c r="R62" s="474"/>
      <c r="S62" s="474">
        <f>Q62*(1+Insert_Finance!$D$8)</f>
        <v>0</v>
      </c>
      <c r="T62" s="474"/>
      <c r="U62" s="474">
        <f>S62*(1+Insert_Finance!$D$8)</f>
        <v>0</v>
      </c>
      <c r="V62" s="474"/>
      <c r="W62" s="474">
        <f>U62*(1+Insert_Finance!$D$8)</f>
        <v>0</v>
      </c>
      <c r="X62" s="474"/>
      <c r="Y62" s="474">
        <f>W62*(1+Insert_Finance!$D$8)</f>
        <v>0</v>
      </c>
      <c r="Z62" s="474"/>
      <c r="AA62" s="474">
        <f>Y62*(1+Insert_Finance!$D$8)</f>
        <v>0</v>
      </c>
      <c r="AB62" s="474"/>
      <c r="AC62" s="474">
        <f>AA62*(1+Insert_Finance!$D$8)</f>
        <v>0</v>
      </c>
      <c r="AD62" s="474"/>
      <c r="AE62" s="474">
        <f>AC62*(1+Insert_Finance!$D$8)</f>
        <v>0</v>
      </c>
      <c r="AF62" s="474"/>
      <c r="AG62" s="474">
        <f>AE62*(1+Insert_Finance!$D$8)</f>
        <v>0</v>
      </c>
      <c r="AH62" s="474"/>
      <c r="AI62" s="474">
        <f>AG62*(1+Insert_Finance!$D$8)</f>
        <v>0</v>
      </c>
      <c r="AJ62" s="474"/>
      <c r="AK62" s="474">
        <f>AI62*(1+Insert_Finance!$D$8)</f>
        <v>0</v>
      </c>
      <c r="AL62" s="474"/>
      <c r="AM62" s="474">
        <f>AK62*(1+Insert_Finance!$D$8)</f>
        <v>0</v>
      </c>
      <c r="AN62" s="474"/>
      <c r="AO62" s="474">
        <f>AM62*(1+Insert_Finance!$D$8)</f>
        <v>0</v>
      </c>
      <c r="AP62" s="474"/>
      <c r="AQ62" s="474">
        <f>AO62*(1+Insert_Finance!$D$8)</f>
        <v>0</v>
      </c>
      <c r="AR62" s="474"/>
      <c r="AS62" s="474">
        <f>AQ62*(1+Insert_Finance!$D$8)</f>
        <v>0</v>
      </c>
      <c r="AT62" s="474"/>
      <c r="AU62" s="474">
        <f>AS62*(1+Insert_Finance!$D$8)</f>
        <v>0</v>
      </c>
      <c r="AV62" s="474"/>
      <c r="AW62" s="474">
        <f>AU62*(1+Insert_Finance!$D$8)</f>
        <v>0</v>
      </c>
    </row>
    <row r="63" spans="2:49" ht="4.1500000000000004" customHeight="1">
      <c r="B63" s="600"/>
      <c r="C63" s="446"/>
      <c r="D63" s="274"/>
      <c r="E63" s="276"/>
      <c r="F63" s="274"/>
      <c r="G63" s="274"/>
      <c r="H63" s="276"/>
      <c r="I63" s="473"/>
      <c r="J63" s="276"/>
      <c r="K63" s="477"/>
      <c r="L63" s="475"/>
      <c r="M63" s="477"/>
      <c r="N63" s="477"/>
      <c r="O63" s="477"/>
      <c r="P63" s="477"/>
      <c r="Q63" s="477"/>
      <c r="R63" s="477"/>
      <c r="S63" s="477"/>
      <c r="T63" s="477"/>
      <c r="U63" s="477"/>
      <c r="V63" s="477"/>
      <c r="W63" s="477"/>
      <c r="X63" s="477"/>
      <c r="Y63" s="477"/>
      <c r="Z63" s="477"/>
      <c r="AA63" s="477"/>
      <c r="AB63" s="477"/>
      <c r="AC63" s="477"/>
      <c r="AD63" s="477"/>
      <c r="AE63" s="477"/>
      <c r="AF63" s="477"/>
      <c r="AG63" s="477"/>
      <c r="AH63" s="477"/>
      <c r="AI63" s="477"/>
      <c r="AJ63" s="477"/>
      <c r="AK63" s="477"/>
      <c r="AL63" s="477"/>
      <c r="AM63" s="477"/>
      <c r="AN63" s="477"/>
      <c r="AO63" s="477"/>
      <c r="AP63" s="477"/>
      <c r="AQ63" s="477"/>
      <c r="AR63" s="477"/>
      <c r="AS63" s="477"/>
      <c r="AT63" s="477"/>
      <c r="AU63" s="477"/>
      <c r="AV63" s="477"/>
      <c r="AW63" s="477"/>
    </row>
    <row r="64" spans="2:49" ht="14.65" customHeight="1">
      <c r="B64" s="600"/>
      <c r="C64" s="447"/>
      <c r="D64" s="274"/>
      <c r="E64" s="449"/>
      <c r="F64" s="274"/>
      <c r="G64" s="280"/>
      <c r="H64" s="275" t="s">
        <v>103</v>
      </c>
      <c r="I64" s="478"/>
      <c r="J64" s="275" t="s">
        <v>104</v>
      </c>
      <c r="K64" s="474">
        <f t="shared" ref="K64" si="14">G64*I64</f>
        <v>0</v>
      </c>
      <c r="L64" s="475"/>
      <c r="M64" s="474">
        <f>K64*(1+Insert_Finance!$D$8)</f>
        <v>0</v>
      </c>
      <c r="N64" s="474"/>
      <c r="O64" s="474">
        <f>M64*(1+Insert_Finance!$D$8)</f>
        <v>0</v>
      </c>
      <c r="P64" s="474"/>
      <c r="Q64" s="474">
        <f>O64*(1+Insert_Finance!$D$8)</f>
        <v>0</v>
      </c>
      <c r="R64" s="474"/>
      <c r="S64" s="474">
        <f>Q64*(1+Insert_Finance!$D$8)</f>
        <v>0</v>
      </c>
      <c r="T64" s="474"/>
      <c r="U64" s="474">
        <f>S64*(1+Insert_Finance!$D$8)</f>
        <v>0</v>
      </c>
      <c r="V64" s="474"/>
      <c r="W64" s="474">
        <f>U64*(1+Insert_Finance!$D$8)</f>
        <v>0</v>
      </c>
      <c r="X64" s="474"/>
      <c r="Y64" s="474">
        <f>W64*(1+Insert_Finance!$D$8)</f>
        <v>0</v>
      </c>
      <c r="Z64" s="474"/>
      <c r="AA64" s="474">
        <f>Y64*(1+Insert_Finance!$D$8)</f>
        <v>0</v>
      </c>
      <c r="AB64" s="474"/>
      <c r="AC64" s="474">
        <f>AA64*(1+Insert_Finance!$D$8)</f>
        <v>0</v>
      </c>
      <c r="AD64" s="474"/>
      <c r="AE64" s="474">
        <f>AC64*(1+Insert_Finance!$D$8)</f>
        <v>0</v>
      </c>
      <c r="AF64" s="474"/>
      <c r="AG64" s="474">
        <f>AE64*(1+Insert_Finance!$D$8)</f>
        <v>0</v>
      </c>
      <c r="AH64" s="474"/>
      <c r="AI64" s="474">
        <f>AG64*(1+Insert_Finance!$D$8)</f>
        <v>0</v>
      </c>
      <c r="AJ64" s="474"/>
      <c r="AK64" s="474">
        <f>AI64*(1+Insert_Finance!$D$8)</f>
        <v>0</v>
      </c>
      <c r="AL64" s="474"/>
      <c r="AM64" s="474">
        <f>AK64*(1+Insert_Finance!$D$8)</f>
        <v>0</v>
      </c>
      <c r="AN64" s="474"/>
      <c r="AO64" s="474">
        <f>AM64*(1+Insert_Finance!$D$8)</f>
        <v>0</v>
      </c>
      <c r="AP64" s="474"/>
      <c r="AQ64" s="474">
        <f>AO64*(1+Insert_Finance!$D$8)</f>
        <v>0</v>
      </c>
      <c r="AR64" s="474"/>
      <c r="AS64" s="474">
        <f>AQ64*(1+Insert_Finance!$D$8)</f>
        <v>0</v>
      </c>
      <c r="AT64" s="474"/>
      <c r="AU64" s="474">
        <f>AS64*(1+Insert_Finance!$D$8)</f>
        <v>0</v>
      </c>
      <c r="AV64" s="474"/>
      <c r="AW64" s="474">
        <f>AU64*(1+Insert_Finance!$D$8)</f>
        <v>0</v>
      </c>
    </row>
    <row r="65" spans="2:49" ht="4.1500000000000004" customHeight="1">
      <c r="B65" s="600"/>
      <c r="C65" s="446"/>
      <c r="D65" s="274"/>
      <c r="E65" s="276"/>
      <c r="F65" s="274"/>
      <c r="G65" s="274"/>
      <c r="H65" s="276"/>
      <c r="I65" s="473"/>
      <c r="J65" s="276"/>
      <c r="K65" s="477"/>
      <c r="L65" s="475"/>
      <c r="M65" s="477"/>
      <c r="N65" s="477"/>
      <c r="O65" s="477"/>
      <c r="P65" s="477"/>
      <c r="Q65" s="477"/>
      <c r="R65" s="477"/>
      <c r="S65" s="477"/>
      <c r="T65" s="477"/>
      <c r="U65" s="477"/>
      <c r="V65" s="477"/>
      <c r="W65" s="477"/>
      <c r="X65" s="477"/>
      <c r="Y65" s="477"/>
      <c r="Z65" s="477"/>
      <c r="AA65" s="477"/>
      <c r="AB65" s="477"/>
      <c r="AC65" s="477"/>
      <c r="AD65" s="477"/>
      <c r="AE65" s="477"/>
      <c r="AF65" s="477"/>
      <c r="AG65" s="477"/>
      <c r="AH65" s="477"/>
      <c r="AI65" s="477"/>
      <c r="AJ65" s="477"/>
      <c r="AK65" s="477"/>
      <c r="AL65" s="477"/>
      <c r="AM65" s="477"/>
      <c r="AN65" s="477"/>
      <c r="AO65" s="477"/>
      <c r="AP65" s="477"/>
      <c r="AQ65" s="477"/>
      <c r="AR65" s="477"/>
      <c r="AS65" s="477"/>
      <c r="AT65" s="477"/>
      <c r="AU65" s="477"/>
      <c r="AV65" s="477"/>
      <c r="AW65" s="477"/>
    </row>
    <row r="66" spans="2:49" ht="14.65" customHeight="1">
      <c r="B66" s="600"/>
      <c r="C66" s="447"/>
      <c r="D66" s="274"/>
      <c r="E66" s="449"/>
      <c r="F66" s="274"/>
      <c r="G66" s="280"/>
      <c r="H66" s="275" t="s">
        <v>103</v>
      </c>
      <c r="I66" s="478"/>
      <c r="J66" s="275" t="s">
        <v>104</v>
      </c>
      <c r="K66" s="474">
        <f t="shared" ref="K66" si="15">G66*I66</f>
        <v>0</v>
      </c>
      <c r="L66" s="475"/>
      <c r="M66" s="474">
        <f>K66*(1+Insert_Finance!$D$8)</f>
        <v>0</v>
      </c>
      <c r="N66" s="474"/>
      <c r="O66" s="474">
        <f>M66*(1+Insert_Finance!$D$8)</f>
        <v>0</v>
      </c>
      <c r="P66" s="474"/>
      <c r="Q66" s="474">
        <f>O66*(1+Insert_Finance!$D$8)</f>
        <v>0</v>
      </c>
      <c r="R66" s="474"/>
      <c r="S66" s="474">
        <f>Q66*(1+Insert_Finance!$D$8)</f>
        <v>0</v>
      </c>
      <c r="T66" s="474"/>
      <c r="U66" s="474">
        <f>S66*(1+Insert_Finance!$D$8)</f>
        <v>0</v>
      </c>
      <c r="V66" s="474"/>
      <c r="W66" s="474">
        <f>U66*(1+Insert_Finance!$D$8)</f>
        <v>0</v>
      </c>
      <c r="X66" s="474"/>
      <c r="Y66" s="474">
        <f>W66*(1+Insert_Finance!$D$8)</f>
        <v>0</v>
      </c>
      <c r="Z66" s="474"/>
      <c r="AA66" s="474">
        <f>Y66*(1+Insert_Finance!$D$8)</f>
        <v>0</v>
      </c>
      <c r="AB66" s="474"/>
      <c r="AC66" s="474">
        <f>AA66*(1+Insert_Finance!$D$8)</f>
        <v>0</v>
      </c>
      <c r="AD66" s="474"/>
      <c r="AE66" s="474">
        <f>AC66*(1+Insert_Finance!$D$8)</f>
        <v>0</v>
      </c>
      <c r="AF66" s="474"/>
      <c r="AG66" s="474">
        <f>AE66*(1+Insert_Finance!$D$8)</f>
        <v>0</v>
      </c>
      <c r="AH66" s="474"/>
      <c r="AI66" s="474">
        <f>AG66*(1+Insert_Finance!$D$8)</f>
        <v>0</v>
      </c>
      <c r="AJ66" s="474"/>
      <c r="AK66" s="474">
        <f>AI66*(1+Insert_Finance!$D$8)</f>
        <v>0</v>
      </c>
      <c r="AL66" s="474"/>
      <c r="AM66" s="474">
        <f>AK66*(1+Insert_Finance!$D$8)</f>
        <v>0</v>
      </c>
      <c r="AN66" s="474"/>
      <c r="AO66" s="474">
        <f>AM66*(1+Insert_Finance!$D$8)</f>
        <v>0</v>
      </c>
      <c r="AP66" s="474"/>
      <c r="AQ66" s="474">
        <f>AO66*(1+Insert_Finance!$D$8)</f>
        <v>0</v>
      </c>
      <c r="AR66" s="474"/>
      <c r="AS66" s="474">
        <f>AQ66*(1+Insert_Finance!$D$8)</f>
        <v>0</v>
      </c>
      <c r="AT66" s="474"/>
      <c r="AU66" s="474">
        <f>AS66*(1+Insert_Finance!$D$8)</f>
        <v>0</v>
      </c>
      <c r="AV66" s="474"/>
      <c r="AW66" s="474">
        <f>AU66*(1+Insert_Finance!$D$8)</f>
        <v>0</v>
      </c>
    </row>
    <row r="67" spans="2:49" ht="4.1500000000000004" customHeight="1">
      <c r="B67" s="600"/>
      <c r="C67" s="446"/>
      <c r="D67" s="274"/>
      <c r="E67" s="276"/>
      <c r="F67" s="274"/>
      <c r="G67" s="274"/>
      <c r="H67" s="276"/>
      <c r="I67" s="473"/>
      <c r="J67" s="276"/>
      <c r="K67" s="477"/>
      <c r="L67" s="475"/>
      <c r="M67" s="477"/>
      <c r="N67" s="477"/>
      <c r="O67" s="477"/>
      <c r="P67" s="477"/>
      <c r="Q67" s="477"/>
      <c r="R67" s="477"/>
      <c r="S67" s="477"/>
      <c r="T67" s="477"/>
      <c r="U67" s="477"/>
      <c r="V67" s="477"/>
      <c r="W67" s="477"/>
      <c r="X67" s="477"/>
      <c r="Y67" s="477"/>
      <c r="Z67" s="477"/>
      <c r="AA67" s="477"/>
      <c r="AB67" s="477"/>
      <c r="AC67" s="477"/>
      <c r="AD67" s="477"/>
      <c r="AE67" s="477"/>
      <c r="AF67" s="477"/>
      <c r="AG67" s="477"/>
      <c r="AH67" s="477"/>
      <c r="AI67" s="477"/>
      <c r="AJ67" s="477"/>
      <c r="AK67" s="477"/>
      <c r="AL67" s="477"/>
      <c r="AM67" s="477"/>
      <c r="AN67" s="477"/>
      <c r="AO67" s="477"/>
      <c r="AP67" s="477"/>
      <c r="AQ67" s="477"/>
      <c r="AR67" s="477"/>
      <c r="AS67" s="477"/>
      <c r="AT67" s="477"/>
      <c r="AU67" s="477"/>
      <c r="AV67" s="477"/>
      <c r="AW67" s="477"/>
    </row>
    <row r="68" spans="2:49" ht="14.65" customHeight="1">
      <c r="B68" s="600"/>
      <c r="C68" s="447"/>
      <c r="D68" s="274"/>
      <c r="E68" s="449"/>
      <c r="F68" s="274"/>
      <c r="G68" s="280"/>
      <c r="H68" s="275" t="s">
        <v>103</v>
      </c>
      <c r="I68" s="478"/>
      <c r="J68" s="275" t="s">
        <v>104</v>
      </c>
      <c r="K68" s="474">
        <f t="shared" ref="K68" si="16">G68*I68</f>
        <v>0</v>
      </c>
      <c r="L68" s="475"/>
      <c r="M68" s="474">
        <f>K68*(1+Insert_Finance!$D$8)</f>
        <v>0</v>
      </c>
      <c r="N68" s="474"/>
      <c r="O68" s="474">
        <f>M68*(1+Insert_Finance!$D$8)</f>
        <v>0</v>
      </c>
      <c r="P68" s="474"/>
      <c r="Q68" s="474">
        <f>O68*(1+Insert_Finance!$D$8)</f>
        <v>0</v>
      </c>
      <c r="R68" s="474"/>
      <c r="S68" s="474">
        <f>Q68*(1+Insert_Finance!$D$8)</f>
        <v>0</v>
      </c>
      <c r="T68" s="474"/>
      <c r="U68" s="474">
        <f>S68*(1+Insert_Finance!$D$8)</f>
        <v>0</v>
      </c>
      <c r="V68" s="474"/>
      <c r="W68" s="474">
        <f>U68*(1+Insert_Finance!$D$8)</f>
        <v>0</v>
      </c>
      <c r="X68" s="474"/>
      <c r="Y68" s="474">
        <f>W68*(1+Insert_Finance!$D$8)</f>
        <v>0</v>
      </c>
      <c r="Z68" s="474"/>
      <c r="AA68" s="474">
        <f>Y68*(1+Insert_Finance!$D$8)</f>
        <v>0</v>
      </c>
      <c r="AB68" s="474"/>
      <c r="AC68" s="474">
        <f>AA68*(1+Insert_Finance!$D$8)</f>
        <v>0</v>
      </c>
      <c r="AD68" s="474"/>
      <c r="AE68" s="474">
        <f>AC68*(1+Insert_Finance!$D$8)</f>
        <v>0</v>
      </c>
      <c r="AF68" s="474"/>
      <c r="AG68" s="474">
        <f>AE68*(1+Insert_Finance!$D$8)</f>
        <v>0</v>
      </c>
      <c r="AH68" s="474"/>
      <c r="AI68" s="474">
        <f>AG68*(1+Insert_Finance!$D$8)</f>
        <v>0</v>
      </c>
      <c r="AJ68" s="474"/>
      <c r="AK68" s="474">
        <f>AI68*(1+Insert_Finance!$D$8)</f>
        <v>0</v>
      </c>
      <c r="AL68" s="474"/>
      <c r="AM68" s="474">
        <f>AK68*(1+Insert_Finance!$D$8)</f>
        <v>0</v>
      </c>
      <c r="AN68" s="474"/>
      <c r="AO68" s="474">
        <f>AM68*(1+Insert_Finance!$D$8)</f>
        <v>0</v>
      </c>
      <c r="AP68" s="474"/>
      <c r="AQ68" s="474">
        <f>AO68*(1+Insert_Finance!$D$8)</f>
        <v>0</v>
      </c>
      <c r="AR68" s="474"/>
      <c r="AS68" s="474">
        <f>AQ68*(1+Insert_Finance!$D$8)</f>
        <v>0</v>
      </c>
      <c r="AT68" s="474"/>
      <c r="AU68" s="474">
        <f>AS68*(1+Insert_Finance!$D$8)</f>
        <v>0</v>
      </c>
      <c r="AV68" s="474"/>
      <c r="AW68" s="474">
        <f>AU68*(1+Insert_Finance!$D$8)</f>
        <v>0</v>
      </c>
    </row>
    <row r="69" spans="2:49" ht="4.1500000000000004" customHeight="1">
      <c r="B69" s="600"/>
      <c r="C69" s="446"/>
      <c r="D69" s="274"/>
      <c r="E69" s="276"/>
      <c r="F69" s="274"/>
      <c r="G69" s="274"/>
      <c r="H69" s="276"/>
      <c r="I69" s="473"/>
      <c r="J69" s="276"/>
      <c r="K69" s="477"/>
      <c r="L69" s="475"/>
      <c r="M69" s="477"/>
      <c r="N69" s="477"/>
      <c r="O69" s="477"/>
      <c r="P69" s="477"/>
      <c r="Q69" s="477"/>
      <c r="R69" s="477"/>
      <c r="S69" s="477"/>
      <c r="T69" s="477"/>
      <c r="U69" s="477"/>
      <c r="V69" s="477"/>
      <c r="W69" s="477"/>
      <c r="X69" s="477"/>
      <c r="Y69" s="477"/>
      <c r="Z69" s="477"/>
      <c r="AA69" s="477"/>
      <c r="AB69" s="477"/>
      <c r="AC69" s="477"/>
      <c r="AD69" s="477"/>
      <c r="AE69" s="477"/>
      <c r="AF69" s="477"/>
      <c r="AG69" s="477"/>
      <c r="AH69" s="477"/>
      <c r="AI69" s="477"/>
      <c r="AJ69" s="477"/>
      <c r="AK69" s="477"/>
      <c r="AL69" s="477"/>
      <c r="AM69" s="477"/>
      <c r="AN69" s="477"/>
      <c r="AO69" s="477"/>
      <c r="AP69" s="477"/>
      <c r="AQ69" s="477"/>
      <c r="AR69" s="477"/>
      <c r="AS69" s="477"/>
      <c r="AT69" s="477"/>
      <c r="AU69" s="477"/>
      <c r="AV69" s="477"/>
      <c r="AW69" s="477"/>
    </row>
    <row r="70" spans="2:49" ht="14.65" customHeight="1">
      <c r="B70" s="600"/>
      <c r="C70" s="447"/>
      <c r="D70" s="274"/>
      <c r="E70" s="449"/>
      <c r="F70" s="274"/>
      <c r="G70" s="280"/>
      <c r="H70" s="275" t="s">
        <v>103</v>
      </c>
      <c r="I70" s="478"/>
      <c r="J70" s="275" t="s">
        <v>104</v>
      </c>
      <c r="K70" s="474">
        <f t="shared" ref="K70" si="17">G70*I70</f>
        <v>0</v>
      </c>
      <c r="L70" s="475"/>
      <c r="M70" s="474">
        <f>K70*(1+Insert_Finance!$D$8)</f>
        <v>0</v>
      </c>
      <c r="N70" s="474"/>
      <c r="O70" s="474">
        <f>M70*(1+Insert_Finance!$D$8)</f>
        <v>0</v>
      </c>
      <c r="P70" s="474"/>
      <c r="Q70" s="474">
        <f>O70*(1+Insert_Finance!$D$8)</f>
        <v>0</v>
      </c>
      <c r="R70" s="474"/>
      <c r="S70" s="474">
        <f>Q70*(1+Insert_Finance!$D$8)</f>
        <v>0</v>
      </c>
      <c r="T70" s="474"/>
      <c r="U70" s="474">
        <f>S70*(1+Insert_Finance!$D$8)</f>
        <v>0</v>
      </c>
      <c r="V70" s="474"/>
      <c r="W70" s="474">
        <f>U70*(1+Insert_Finance!$D$8)</f>
        <v>0</v>
      </c>
      <c r="X70" s="474"/>
      <c r="Y70" s="474">
        <f>W70*(1+Insert_Finance!$D$8)</f>
        <v>0</v>
      </c>
      <c r="Z70" s="474"/>
      <c r="AA70" s="474">
        <f>Y70*(1+Insert_Finance!$D$8)</f>
        <v>0</v>
      </c>
      <c r="AB70" s="474"/>
      <c r="AC70" s="474">
        <f>AA70*(1+Insert_Finance!$D$8)</f>
        <v>0</v>
      </c>
      <c r="AD70" s="474"/>
      <c r="AE70" s="474">
        <f>AC70*(1+Insert_Finance!$D$8)</f>
        <v>0</v>
      </c>
      <c r="AF70" s="474"/>
      <c r="AG70" s="474">
        <f>AE70*(1+Insert_Finance!$D$8)</f>
        <v>0</v>
      </c>
      <c r="AH70" s="474"/>
      <c r="AI70" s="474">
        <f>AG70*(1+Insert_Finance!$D$8)</f>
        <v>0</v>
      </c>
      <c r="AJ70" s="474"/>
      <c r="AK70" s="474">
        <f>AI70*(1+Insert_Finance!$D$8)</f>
        <v>0</v>
      </c>
      <c r="AL70" s="474"/>
      <c r="AM70" s="474">
        <f>AK70*(1+Insert_Finance!$D$8)</f>
        <v>0</v>
      </c>
      <c r="AN70" s="474"/>
      <c r="AO70" s="474">
        <f>AM70*(1+Insert_Finance!$D$8)</f>
        <v>0</v>
      </c>
      <c r="AP70" s="474"/>
      <c r="AQ70" s="474">
        <f>AO70*(1+Insert_Finance!$D$8)</f>
        <v>0</v>
      </c>
      <c r="AR70" s="474"/>
      <c r="AS70" s="474">
        <f>AQ70*(1+Insert_Finance!$D$8)</f>
        <v>0</v>
      </c>
      <c r="AT70" s="474"/>
      <c r="AU70" s="474">
        <f>AS70*(1+Insert_Finance!$D$8)</f>
        <v>0</v>
      </c>
      <c r="AV70" s="474"/>
      <c r="AW70" s="474">
        <f>AU70*(1+Insert_Finance!$D$8)</f>
        <v>0</v>
      </c>
    </row>
    <row r="71" spans="2:49" ht="4.1500000000000004" customHeight="1">
      <c r="B71" s="600"/>
      <c r="C71" s="446"/>
      <c r="D71" s="274"/>
      <c r="E71" s="276"/>
      <c r="F71" s="274"/>
      <c r="G71" s="274"/>
      <c r="H71" s="276"/>
      <c r="I71" s="473"/>
      <c r="J71" s="276"/>
      <c r="K71" s="477"/>
      <c r="L71" s="475"/>
      <c r="M71" s="477"/>
      <c r="N71" s="477"/>
      <c r="O71" s="477"/>
      <c r="P71" s="477"/>
      <c r="Q71" s="477"/>
      <c r="R71" s="477"/>
      <c r="S71" s="477"/>
      <c r="T71" s="477"/>
      <c r="U71" s="477"/>
      <c r="V71" s="477"/>
      <c r="W71" s="477"/>
      <c r="X71" s="477"/>
      <c r="Y71" s="477"/>
      <c r="Z71" s="477"/>
      <c r="AA71" s="477"/>
      <c r="AB71" s="477"/>
      <c r="AC71" s="477"/>
      <c r="AD71" s="477"/>
      <c r="AE71" s="477"/>
      <c r="AF71" s="477"/>
      <c r="AG71" s="477"/>
      <c r="AH71" s="477"/>
      <c r="AI71" s="477"/>
      <c r="AJ71" s="477"/>
      <c r="AK71" s="477"/>
      <c r="AL71" s="477"/>
      <c r="AM71" s="477"/>
      <c r="AN71" s="477"/>
      <c r="AO71" s="477"/>
      <c r="AP71" s="477"/>
      <c r="AQ71" s="477"/>
      <c r="AR71" s="477"/>
      <c r="AS71" s="477"/>
      <c r="AT71" s="477"/>
      <c r="AU71" s="477"/>
      <c r="AV71" s="477"/>
      <c r="AW71" s="477"/>
    </row>
    <row r="72" spans="2:49" ht="14.65" customHeight="1">
      <c r="B72" s="600"/>
      <c r="C72" s="447"/>
      <c r="D72" s="274"/>
      <c r="E72" s="449"/>
      <c r="F72" s="274"/>
      <c r="G72" s="280"/>
      <c r="H72" s="275" t="s">
        <v>103</v>
      </c>
      <c r="I72" s="478"/>
      <c r="J72" s="275" t="s">
        <v>104</v>
      </c>
      <c r="K72" s="474">
        <f t="shared" ref="K72" si="18">G72*I72</f>
        <v>0</v>
      </c>
      <c r="L72" s="475"/>
      <c r="M72" s="474">
        <f>K72*(1+Insert_Finance!$D$8)</f>
        <v>0</v>
      </c>
      <c r="N72" s="474"/>
      <c r="O72" s="474">
        <f>M72*(1+Insert_Finance!$D$8)</f>
        <v>0</v>
      </c>
      <c r="P72" s="474"/>
      <c r="Q72" s="474">
        <f>O72*(1+Insert_Finance!$D$8)</f>
        <v>0</v>
      </c>
      <c r="R72" s="474"/>
      <c r="S72" s="474">
        <f>Q72*(1+Insert_Finance!$D$8)</f>
        <v>0</v>
      </c>
      <c r="T72" s="474"/>
      <c r="U72" s="474">
        <f>S72*(1+Insert_Finance!$D$8)</f>
        <v>0</v>
      </c>
      <c r="V72" s="474"/>
      <c r="W72" s="474">
        <f>U72*(1+Insert_Finance!$D$8)</f>
        <v>0</v>
      </c>
      <c r="X72" s="474"/>
      <c r="Y72" s="474">
        <f>W72*(1+Insert_Finance!$D$8)</f>
        <v>0</v>
      </c>
      <c r="Z72" s="474"/>
      <c r="AA72" s="474">
        <f>Y72*(1+Insert_Finance!$D$8)</f>
        <v>0</v>
      </c>
      <c r="AB72" s="474"/>
      <c r="AC72" s="474">
        <f>AA72*(1+Insert_Finance!$D$8)</f>
        <v>0</v>
      </c>
      <c r="AD72" s="474"/>
      <c r="AE72" s="474">
        <f>AC72*(1+Insert_Finance!$D$8)</f>
        <v>0</v>
      </c>
      <c r="AF72" s="474"/>
      <c r="AG72" s="474">
        <f>AE72*(1+Insert_Finance!$D$8)</f>
        <v>0</v>
      </c>
      <c r="AH72" s="474"/>
      <c r="AI72" s="474">
        <f>AG72*(1+Insert_Finance!$D$8)</f>
        <v>0</v>
      </c>
      <c r="AJ72" s="474"/>
      <c r="AK72" s="474">
        <f>AI72*(1+Insert_Finance!$D$8)</f>
        <v>0</v>
      </c>
      <c r="AL72" s="474"/>
      <c r="AM72" s="474">
        <f>AK72*(1+Insert_Finance!$D$8)</f>
        <v>0</v>
      </c>
      <c r="AN72" s="474"/>
      <c r="AO72" s="474">
        <f>AM72*(1+Insert_Finance!$D$8)</f>
        <v>0</v>
      </c>
      <c r="AP72" s="474"/>
      <c r="AQ72" s="474">
        <f>AO72*(1+Insert_Finance!$D$8)</f>
        <v>0</v>
      </c>
      <c r="AR72" s="474"/>
      <c r="AS72" s="474">
        <f>AQ72*(1+Insert_Finance!$D$8)</f>
        <v>0</v>
      </c>
      <c r="AT72" s="474"/>
      <c r="AU72" s="474">
        <f>AS72*(1+Insert_Finance!$D$8)</f>
        <v>0</v>
      </c>
      <c r="AV72" s="474"/>
      <c r="AW72" s="474">
        <f>AU72*(1+Insert_Finance!$D$8)</f>
        <v>0</v>
      </c>
    </row>
    <row r="73" spans="2:49" ht="4.1500000000000004" customHeight="1">
      <c r="B73" s="600"/>
      <c r="C73" s="446"/>
      <c r="D73" s="274"/>
      <c r="E73" s="276"/>
      <c r="F73" s="274"/>
      <c r="G73" s="274"/>
      <c r="H73" s="276"/>
      <c r="I73" s="473"/>
      <c r="J73" s="276"/>
      <c r="K73" s="477"/>
      <c r="L73" s="475"/>
      <c r="M73" s="477"/>
      <c r="N73" s="477"/>
      <c r="O73" s="477"/>
      <c r="P73" s="477"/>
      <c r="Q73" s="477"/>
      <c r="R73" s="477"/>
      <c r="S73" s="477"/>
      <c r="T73" s="477"/>
      <c r="U73" s="477"/>
      <c r="V73" s="477"/>
      <c r="W73" s="477"/>
      <c r="X73" s="477"/>
      <c r="Y73" s="477"/>
      <c r="Z73" s="477"/>
      <c r="AA73" s="477"/>
      <c r="AB73" s="477"/>
      <c r="AC73" s="477"/>
      <c r="AD73" s="477"/>
      <c r="AE73" s="477"/>
      <c r="AF73" s="477"/>
      <c r="AG73" s="477"/>
      <c r="AH73" s="477"/>
      <c r="AI73" s="477"/>
      <c r="AJ73" s="477"/>
      <c r="AK73" s="477"/>
      <c r="AL73" s="477"/>
      <c r="AM73" s="477"/>
      <c r="AN73" s="477"/>
      <c r="AO73" s="477"/>
      <c r="AP73" s="477"/>
      <c r="AQ73" s="477"/>
      <c r="AR73" s="477"/>
      <c r="AS73" s="477"/>
      <c r="AT73" s="477"/>
      <c r="AU73" s="477"/>
      <c r="AV73" s="477"/>
      <c r="AW73" s="477"/>
    </row>
    <row r="74" spans="2:49" ht="14.65" customHeight="1">
      <c r="B74" s="600"/>
      <c r="C74" s="447"/>
      <c r="D74" s="274"/>
      <c r="E74" s="449"/>
      <c r="F74" s="274"/>
      <c r="G74" s="280"/>
      <c r="H74" s="275" t="s">
        <v>103</v>
      </c>
      <c r="I74" s="478"/>
      <c r="J74" s="275" t="s">
        <v>104</v>
      </c>
      <c r="K74" s="474">
        <f t="shared" ref="K74" si="19">G74*I74</f>
        <v>0</v>
      </c>
      <c r="L74" s="475"/>
      <c r="M74" s="474">
        <f>K74*(1+Insert_Finance!$D$8)</f>
        <v>0</v>
      </c>
      <c r="N74" s="474"/>
      <c r="O74" s="474">
        <f>M74*(1+Insert_Finance!$D$8)</f>
        <v>0</v>
      </c>
      <c r="P74" s="474"/>
      <c r="Q74" s="474">
        <f>O74*(1+Insert_Finance!$D$8)</f>
        <v>0</v>
      </c>
      <c r="R74" s="474"/>
      <c r="S74" s="474">
        <f>Q74*(1+Insert_Finance!$D$8)</f>
        <v>0</v>
      </c>
      <c r="T74" s="474"/>
      <c r="U74" s="474">
        <f>S74*(1+Insert_Finance!$D$8)</f>
        <v>0</v>
      </c>
      <c r="V74" s="474"/>
      <c r="W74" s="474">
        <f>U74*(1+Insert_Finance!$D$8)</f>
        <v>0</v>
      </c>
      <c r="X74" s="474"/>
      <c r="Y74" s="474">
        <f>W74*(1+Insert_Finance!$D$8)</f>
        <v>0</v>
      </c>
      <c r="Z74" s="474"/>
      <c r="AA74" s="474">
        <f>Y74*(1+Insert_Finance!$D$8)</f>
        <v>0</v>
      </c>
      <c r="AB74" s="474"/>
      <c r="AC74" s="474">
        <f>AA74*(1+Insert_Finance!$D$8)</f>
        <v>0</v>
      </c>
      <c r="AD74" s="474"/>
      <c r="AE74" s="474">
        <f>AC74*(1+Insert_Finance!$D$8)</f>
        <v>0</v>
      </c>
      <c r="AF74" s="474"/>
      <c r="AG74" s="474">
        <f>AE74*(1+Insert_Finance!$D$8)</f>
        <v>0</v>
      </c>
      <c r="AH74" s="474"/>
      <c r="AI74" s="474">
        <f>AG74*(1+Insert_Finance!$D$8)</f>
        <v>0</v>
      </c>
      <c r="AJ74" s="474"/>
      <c r="AK74" s="474">
        <f>AI74*(1+Insert_Finance!$D$8)</f>
        <v>0</v>
      </c>
      <c r="AL74" s="474"/>
      <c r="AM74" s="474">
        <f>AK74*(1+Insert_Finance!$D$8)</f>
        <v>0</v>
      </c>
      <c r="AN74" s="474"/>
      <c r="AO74" s="474">
        <f>AM74*(1+Insert_Finance!$D$8)</f>
        <v>0</v>
      </c>
      <c r="AP74" s="474"/>
      <c r="AQ74" s="474">
        <f>AO74*(1+Insert_Finance!$D$8)</f>
        <v>0</v>
      </c>
      <c r="AR74" s="474"/>
      <c r="AS74" s="474">
        <f>AQ74*(1+Insert_Finance!$D$8)</f>
        <v>0</v>
      </c>
      <c r="AT74" s="474"/>
      <c r="AU74" s="474">
        <f>AS74*(1+Insert_Finance!$D$8)</f>
        <v>0</v>
      </c>
      <c r="AV74" s="474"/>
      <c r="AW74" s="474">
        <f>AU74*(1+Insert_Finance!$D$8)</f>
        <v>0</v>
      </c>
    </row>
    <row r="75" spans="2:49" ht="4.1500000000000004" customHeight="1">
      <c r="B75" s="600"/>
      <c r="C75" s="446"/>
      <c r="D75" s="274"/>
      <c r="E75" s="276"/>
      <c r="F75" s="274"/>
      <c r="G75" s="274"/>
      <c r="H75" s="276"/>
      <c r="I75" s="473"/>
      <c r="J75" s="276"/>
      <c r="K75" s="477"/>
      <c r="L75" s="475"/>
      <c r="M75" s="477"/>
      <c r="N75" s="477"/>
      <c r="O75" s="477"/>
      <c r="P75" s="477"/>
      <c r="Q75" s="477"/>
      <c r="R75" s="477"/>
      <c r="S75" s="477"/>
      <c r="T75" s="477"/>
      <c r="U75" s="477"/>
      <c r="V75" s="477"/>
      <c r="W75" s="477"/>
      <c r="X75" s="477"/>
      <c r="Y75" s="477"/>
      <c r="Z75" s="477"/>
      <c r="AA75" s="477"/>
      <c r="AB75" s="477"/>
      <c r="AC75" s="477"/>
      <c r="AD75" s="477"/>
      <c r="AE75" s="477"/>
      <c r="AF75" s="477"/>
      <c r="AG75" s="477"/>
      <c r="AH75" s="477"/>
      <c r="AI75" s="477"/>
      <c r="AJ75" s="477"/>
      <c r="AK75" s="477"/>
      <c r="AL75" s="477"/>
      <c r="AM75" s="477"/>
      <c r="AN75" s="477"/>
      <c r="AO75" s="477"/>
      <c r="AP75" s="477"/>
      <c r="AQ75" s="477"/>
      <c r="AR75" s="477"/>
      <c r="AS75" s="477"/>
      <c r="AT75" s="477"/>
      <c r="AU75" s="477"/>
      <c r="AV75" s="477"/>
      <c r="AW75" s="477"/>
    </row>
    <row r="76" spans="2:49" ht="14.65" customHeight="1">
      <c r="B76" s="600"/>
      <c r="C76" s="447"/>
      <c r="D76" s="274"/>
      <c r="E76" s="449"/>
      <c r="F76" s="274"/>
      <c r="G76" s="280"/>
      <c r="H76" s="275" t="s">
        <v>103</v>
      </c>
      <c r="I76" s="478"/>
      <c r="J76" s="275" t="s">
        <v>104</v>
      </c>
      <c r="K76" s="474">
        <f t="shared" ref="K76" si="20">G76*I76</f>
        <v>0</v>
      </c>
      <c r="L76" s="475"/>
      <c r="M76" s="474">
        <f>K76*(1+Insert_Finance!$D$8)</f>
        <v>0</v>
      </c>
      <c r="N76" s="474"/>
      <c r="O76" s="474">
        <f>M76*(1+Insert_Finance!$D$8)</f>
        <v>0</v>
      </c>
      <c r="P76" s="474"/>
      <c r="Q76" s="474">
        <f>O76*(1+Insert_Finance!$D$8)</f>
        <v>0</v>
      </c>
      <c r="R76" s="474"/>
      <c r="S76" s="474">
        <f>Q76*(1+Insert_Finance!$D$8)</f>
        <v>0</v>
      </c>
      <c r="T76" s="474"/>
      <c r="U76" s="474">
        <f>S76*(1+Insert_Finance!$D$8)</f>
        <v>0</v>
      </c>
      <c r="V76" s="474"/>
      <c r="W76" s="474">
        <f>U76*(1+Insert_Finance!$D$8)</f>
        <v>0</v>
      </c>
      <c r="X76" s="474"/>
      <c r="Y76" s="474">
        <f>W76*(1+Insert_Finance!$D$8)</f>
        <v>0</v>
      </c>
      <c r="Z76" s="474"/>
      <c r="AA76" s="474">
        <f>Y76*(1+Insert_Finance!$D$8)</f>
        <v>0</v>
      </c>
      <c r="AB76" s="474"/>
      <c r="AC76" s="474">
        <f>AA76*(1+Insert_Finance!$D$8)</f>
        <v>0</v>
      </c>
      <c r="AD76" s="474"/>
      <c r="AE76" s="474">
        <f>AC76*(1+Insert_Finance!$D$8)</f>
        <v>0</v>
      </c>
      <c r="AF76" s="474"/>
      <c r="AG76" s="474">
        <f>AE76*(1+Insert_Finance!$D$8)</f>
        <v>0</v>
      </c>
      <c r="AH76" s="474"/>
      <c r="AI76" s="474">
        <f>AG76*(1+Insert_Finance!$D$8)</f>
        <v>0</v>
      </c>
      <c r="AJ76" s="474"/>
      <c r="AK76" s="474">
        <f>AI76*(1+Insert_Finance!$D$8)</f>
        <v>0</v>
      </c>
      <c r="AL76" s="474"/>
      <c r="AM76" s="474">
        <f>AK76*(1+Insert_Finance!$D$8)</f>
        <v>0</v>
      </c>
      <c r="AN76" s="474"/>
      <c r="AO76" s="474">
        <f>AM76*(1+Insert_Finance!$D$8)</f>
        <v>0</v>
      </c>
      <c r="AP76" s="474"/>
      <c r="AQ76" s="474">
        <f>AO76*(1+Insert_Finance!$D$8)</f>
        <v>0</v>
      </c>
      <c r="AR76" s="474"/>
      <c r="AS76" s="474">
        <f>AQ76*(1+Insert_Finance!$D$8)</f>
        <v>0</v>
      </c>
      <c r="AT76" s="474"/>
      <c r="AU76" s="474">
        <f>AS76*(1+Insert_Finance!$D$8)</f>
        <v>0</v>
      </c>
      <c r="AV76" s="474"/>
      <c r="AW76" s="474">
        <f>AU76*(1+Insert_Finance!$D$8)</f>
        <v>0</v>
      </c>
    </row>
    <row r="77" spans="2:49" ht="4.1500000000000004" customHeight="1">
      <c r="B77" s="600"/>
      <c r="C77" s="446"/>
      <c r="D77" s="274"/>
      <c r="E77" s="276"/>
      <c r="F77" s="274"/>
      <c r="G77" s="274"/>
      <c r="H77" s="276"/>
      <c r="I77" s="473"/>
      <c r="J77" s="276"/>
      <c r="K77" s="477"/>
      <c r="L77" s="475"/>
      <c r="M77" s="477"/>
      <c r="N77" s="477"/>
      <c r="O77" s="477"/>
      <c r="P77" s="477"/>
      <c r="Q77" s="477"/>
      <c r="R77" s="477"/>
      <c r="S77" s="477"/>
      <c r="T77" s="477"/>
      <c r="U77" s="477"/>
      <c r="V77" s="477"/>
      <c r="W77" s="477"/>
      <c r="X77" s="477"/>
      <c r="Y77" s="477"/>
      <c r="Z77" s="477"/>
      <c r="AA77" s="477"/>
      <c r="AB77" s="477"/>
      <c r="AC77" s="477"/>
      <c r="AD77" s="477"/>
      <c r="AE77" s="477"/>
      <c r="AF77" s="477"/>
      <c r="AG77" s="477"/>
      <c r="AH77" s="477"/>
      <c r="AI77" s="477"/>
      <c r="AJ77" s="477"/>
      <c r="AK77" s="477"/>
      <c r="AL77" s="477"/>
      <c r="AM77" s="477"/>
      <c r="AN77" s="477"/>
      <c r="AO77" s="477"/>
      <c r="AP77" s="477"/>
      <c r="AQ77" s="477"/>
      <c r="AR77" s="477"/>
      <c r="AS77" s="477"/>
      <c r="AT77" s="477"/>
      <c r="AU77" s="477"/>
      <c r="AV77" s="477"/>
      <c r="AW77" s="477"/>
    </row>
    <row r="78" spans="2:49" ht="14.65" customHeight="1">
      <c r="B78" s="600"/>
      <c r="C78" s="447"/>
      <c r="D78" s="274"/>
      <c r="E78" s="449"/>
      <c r="F78" s="274"/>
      <c r="G78" s="280"/>
      <c r="H78" s="275" t="s">
        <v>103</v>
      </c>
      <c r="I78" s="478"/>
      <c r="J78" s="275" t="s">
        <v>104</v>
      </c>
      <c r="K78" s="474">
        <f t="shared" ref="K78" si="21">G78*I78</f>
        <v>0</v>
      </c>
      <c r="L78" s="475"/>
      <c r="M78" s="474">
        <f>K78*(1+Insert_Finance!$D$8)</f>
        <v>0</v>
      </c>
      <c r="N78" s="474"/>
      <c r="O78" s="474">
        <f>M78*(1+Insert_Finance!$D$8)</f>
        <v>0</v>
      </c>
      <c r="P78" s="474"/>
      <c r="Q78" s="474">
        <f>O78*(1+Insert_Finance!$D$8)</f>
        <v>0</v>
      </c>
      <c r="R78" s="474"/>
      <c r="S78" s="474">
        <f>Q78*(1+Insert_Finance!$D$8)</f>
        <v>0</v>
      </c>
      <c r="T78" s="474"/>
      <c r="U78" s="474">
        <f>S78*(1+Insert_Finance!$D$8)</f>
        <v>0</v>
      </c>
      <c r="V78" s="474"/>
      <c r="W78" s="474">
        <f>U78*(1+Insert_Finance!$D$8)</f>
        <v>0</v>
      </c>
      <c r="X78" s="474"/>
      <c r="Y78" s="474">
        <f>W78*(1+Insert_Finance!$D$8)</f>
        <v>0</v>
      </c>
      <c r="Z78" s="474"/>
      <c r="AA78" s="474">
        <f>Y78*(1+Insert_Finance!$D$8)</f>
        <v>0</v>
      </c>
      <c r="AB78" s="474"/>
      <c r="AC78" s="474">
        <f>AA78*(1+Insert_Finance!$D$8)</f>
        <v>0</v>
      </c>
      <c r="AD78" s="474"/>
      <c r="AE78" s="474">
        <f>AC78*(1+Insert_Finance!$D$8)</f>
        <v>0</v>
      </c>
      <c r="AF78" s="474"/>
      <c r="AG78" s="474">
        <f>AE78*(1+Insert_Finance!$D$8)</f>
        <v>0</v>
      </c>
      <c r="AH78" s="474"/>
      <c r="AI78" s="474">
        <f>AG78*(1+Insert_Finance!$D$8)</f>
        <v>0</v>
      </c>
      <c r="AJ78" s="474"/>
      <c r="AK78" s="474">
        <f>AI78*(1+Insert_Finance!$D$8)</f>
        <v>0</v>
      </c>
      <c r="AL78" s="474"/>
      <c r="AM78" s="474">
        <f>AK78*(1+Insert_Finance!$D$8)</f>
        <v>0</v>
      </c>
      <c r="AN78" s="474"/>
      <c r="AO78" s="474">
        <f>AM78*(1+Insert_Finance!$D$8)</f>
        <v>0</v>
      </c>
      <c r="AP78" s="474"/>
      <c r="AQ78" s="474">
        <f>AO78*(1+Insert_Finance!$D$8)</f>
        <v>0</v>
      </c>
      <c r="AR78" s="474"/>
      <c r="AS78" s="474">
        <f>AQ78*(1+Insert_Finance!$D$8)</f>
        <v>0</v>
      </c>
      <c r="AT78" s="474"/>
      <c r="AU78" s="474">
        <f>AS78*(1+Insert_Finance!$D$8)</f>
        <v>0</v>
      </c>
      <c r="AV78" s="474"/>
      <c r="AW78" s="474">
        <f>AU78*(1+Insert_Finance!$D$8)</f>
        <v>0</v>
      </c>
    </row>
    <row r="79" spans="2:49" ht="4.1500000000000004" customHeight="1">
      <c r="B79" s="600"/>
      <c r="C79" s="446"/>
      <c r="D79" s="274"/>
      <c r="E79" s="276"/>
      <c r="F79" s="274"/>
      <c r="G79" s="274"/>
      <c r="H79" s="276"/>
      <c r="I79" s="473"/>
      <c r="J79" s="276"/>
      <c r="K79" s="477"/>
      <c r="L79" s="475"/>
      <c r="M79" s="477"/>
      <c r="N79" s="477"/>
      <c r="O79" s="477"/>
      <c r="P79" s="477"/>
      <c r="Q79" s="477"/>
      <c r="R79" s="477"/>
      <c r="S79" s="477"/>
      <c r="T79" s="477"/>
      <c r="U79" s="477"/>
      <c r="V79" s="477"/>
      <c r="W79" s="477"/>
      <c r="X79" s="477"/>
      <c r="Y79" s="477"/>
      <c r="Z79" s="477"/>
      <c r="AA79" s="477"/>
      <c r="AB79" s="477"/>
      <c r="AC79" s="477"/>
      <c r="AD79" s="477"/>
      <c r="AE79" s="477"/>
      <c r="AF79" s="477"/>
      <c r="AG79" s="477"/>
      <c r="AH79" s="477"/>
      <c r="AI79" s="477"/>
      <c r="AJ79" s="477"/>
      <c r="AK79" s="477"/>
      <c r="AL79" s="477"/>
      <c r="AM79" s="477"/>
      <c r="AN79" s="477"/>
      <c r="AO79" s="477"/>
      <c r="AP79" s="477"/>
      <c r="AQ79" s="477"/>
      <c r="AR79" s="477"/>
      <c r="AS79" s="477"/>
      <c r="AT79" s="477"/>
      <c r="AU79" s="477"/>
      <c r="AV79" s="477"/>
      <c r="AW79" s="477"/>
    </row>
    <row r="80" spans="2:49" ht="14.65" customHeight="1">
      <c r="B80" s="600"/>
      <c r="C80" s="447"/>
      <c r="D80" s="274"/>
      <c r="E80" s="449"/>
      <c r="F80" s="274"/>
      <c r="G80" s="280"/>
      <c r="H80" s="275" t="s">
        <v>103</v>
      </c>
      <c r="I80" s="478"/>
      <c r="J80" s="275" t="s">
        <v>104</v>
      </c>
      <c r="K80" s="474">
        <f t="shared" ref="K80" si="22">G80*I80</f>
        <v>0</v>
      </c>
      <c r="L80" s="475"/>
      <c r="M80" s="474">
        <f>K80*(1+Insert_Finance!$D$8)</f>
        <v>0</v>
      </c>
      <c r="N80" s="474"/>
      <c r="O80" s="474">
        <f>M80*(1+Insert_Finance!$D$8)</f>
        <v>0</v>
      </c>
      <c r="P80" s="474"/>
      <c r="Q80" s="474">
        <f>O80*(1+Insert_Finance!$D$8)</f>
        <v>0</v>
      </c>
      <c r="R80" s="474"/>
      <c r="S80" s="474">
        <f>Q80*(1+Insert_Finance!$D$8)</f>
        <v>0</v>
      </c>
      <c r="T80" s="474"/>
      <c r="U80" s="474">
        <f>S80*(1+Insert_Finance!$D$8)</f>
        <v>0</v>
      </c>
      <c r="V80" s="474"/>
      <c r="W80" s="474">
        <f>U80*(1+Insert_Finance!$D$8)</f>
        <v>0</v>
      </c>
      <c r="X80" s="474"/>
      <c r="Y80" s="474">
        <f>W80*(1+Insert_Finance!$D$8)</f>
        <v>0</v>
      </c>
      <c r="Z80" s="474"/>
      <c r="AA80" s="474">
        <f>Y80*(1+Insert_Finance!$D$8)</f>
        <v>0</v>
      </c>
      <c r="AB80" s="474"/>
      <c r="AC80" s="474">
        <f>AA80*(1+Insert_Finance!$D$8)</f>
        <v>0</v>
      </c>
      <c r="AD80" s="474"/>
      <c r="AE80" s="474">
        <f>AC80*(1+Insert_Finance!$D$8)</f>
        <v>0</v>
      </c>
      <c r="AF80" s="474"/>
      <c r="AG80" s="474">
        <f>AE80*(1+Insert_Finance!$D$8)</f>
        <v>0</v>
      </c>
      <c r="AH80" s="474"/>
      <c r="AI80" s="474">
        <f>AG80*(1+Insert_Finance!$D$8)</f>
        <v>0</v>
      </c>
      <c r="AJ80" s="474"/>
      <c r="AK80" s="474">
        <f>AI80*(1+Insert_Finance!$D$8)</f>
        <v>0</v>
      </c>
      <c r="AL80" s="474"/>
      <c r="AM80" s="474">
        <f>AK80*(1+Insert_Finance!$D$8)</f>
        <v>0</v>
      </c>
      <c r="AN80" s="474"/>
      <c r="AO80" s="474">
        <f>AM80*(1+Insert_Finance!$D$8)</f>
        <v>0</v>
      </c>
      <c r="AP80" s="474"/>
      <c r="AQ80" s="474">
        <f>AO80*(1+Insert_Finance!$D$8)</f>
        <v>0</v>
      </c>
      <c r="AR80" s="474"/>
      <c r="AS80" s="474">
        <f>AQ80*(1+Insert_Finance!$D$8)</f>
        <v>0</v>
      </c>
      <c r="AT80" s="474"/>
      <c r="AU80" s="474">
        <f>AS80*(1+Insert_Finance!$D$8)</f>
        <v>0</v>
      </c>
      <c r="AV80" s="474"/>
      <c r="AW80" s="474">
        <f>AU80*(1+Insert_Finance!$D$8)</f>
        <v>0</v>
      </c>
    </row>
    <row r="81" spans="2:49" ht="4.1500000000000004" customHeight="1">
      <c r="B81" s="600"/>
      <c r="C81" s="446"/>
      <c r="D81" s="274"/>
      <c r="F81" s="274"/>
      <c r="G81" s="283"/>
      <c r="H81" s="276"/>
      <c r="I81" s="473"/>
      <c r="J81" s="276"/>
      <c r="K81" s="477"/>
      <c r="L81" s="475"/>
      <c r="M81" s="477"/>
      <c r="N81" s="477"/>
      <c r="O81" s="477"/>
      <c r="P81" s="477"/>
      <c r="Q81" s="477"/>
      <c r="R81" s="477"/>
      <c r="S81" s="477"/>
      <c r="T81" s="477"/>
      <c r="U81" s="477"/>
      <c r="V81" s="477"/>
      <c r="W81" s="477"/>
      <c r="X81" s="477"/>
      <c r="Y81" s="477"/>
      <c r="Z81" s="477"/>
      <c r="AA81" s="477"/>
      <c r="AB81" s="477"/>
      <c r="AC81" s="477"/>
      <c r="AD81" s="477"/>
      <c r="AE81" s="477"/>
      <c r="AF81" s="477"/>
      <c r="AG81" s="477"/>
      <c r="AH81" s="477"/>
      <c r="AI81" s="477"/>
      <c r="AJ81" s="477"/>
      <c r="AK81" s="477"/>
      <c r="AL81" s="477"/>
      <c r="AM81" s="477"/>
      <c r="AN81" s="477"/>
      <c r="AO81" s="477"/>
      <c r="AP81" s="477"/>
      <c r="AQ81" s="477"/>
      <c r="AR81" s="477"/>
      <c r="AS81" s="477"/>
      <c r="AT81" s="477"/>
      <c r="AU81" s="477"/>
      <c r="AV81" s="477"/>
      <c r="AW81" s="477"/>
    </row>
    <row r="82" spans="2:49" ht="14.65" customHeight="1">
      <c r="B82" s="600"/>
      <c r="C82" s="447"/>
      <c r="D82" s="274"/>
      <c r="E82" s="449"/>
      <c r="F82" s="274"/>
      <c r="G82" s="280"/>
      <c r="H82" s="275" t="s">
        <v>103</v>
      </c>
      <c r="I82" s="478"/>
      <c r="J82" s="275" t="s">
        <v>104</v>
      </c>
      <c r="K82" s="474">
        <f t="shared" ref="K82" si="23">G82*I82</f>
        <v>0</v>
      </c>
      <c r="L82" s="475"/>
      <c r="M82" s="474">
        <f>K82*(1+Insert_Finance!$D$8)</f>
        <v>0</v>
      </c>
      <c r="N82" s="474"/>
      <c r="O82" s="474">
        <f>M82*(1+Insert_Finance!$D$8)</f>
        <v>0</v>
      </c>
      <c r="P82" s="474"/>
      <c r="Q82" s="474">
        <f>O82*(1+Insert_Finance!$D$8)</f>
        <v>0</v>
      </c>
      <c r="R82" s="474"/>
      <c r="S82" s="474">
        <f>Q82*(1+Insert_Finance!$D$8)</f>
        <v>0</v>
      </c>
      <c r="T82" s="474"/>
      <c r="U82" s="474">
        <f>S82*(1+Insert_Finance!$D$8)</f>
        <v>0</v>
      </c>
      <c r="V82" s="474"/>
      <c r="W82" s="474">
        <f>U82*(1+Insert_Finance!$D$8)</f>
        <v>0</v>
      </c>
      <c r="X82" s="474"/>
      <c r="Y82" s="474">
        <f>W82*(1+Insert_Finance!$D$8)</f>
        <v>0</v>
      </c>
      <c r="Z82" s="474"/>
      <c r="AA82" s="474">
        <f>Y82*(1+Insert_Finance!$D$8)</f>
        <v>0</v>
      </c>
      <c r="AB82" s="474"/>
      <c r="AC82" s="474">
        <f>AA82*(1+Insert_Finance!$D$8)</f>
        <v>0</v>
      </c>
      <c r="AD82" s="474"/>
      <c r="AE82" s="474">
        <f>AC82*(1+Insert_Finance!$D$8)</f>
        <v>0</v>
      </c>
      <c r="AF82" s="474"/>
      <c r="AG82" s="474">
        <f>AE82*(1+Insert_Finance!$D$8)</f>
        <v>0</v>
      </c>
      <c r="AH82" s="474"/>
      <c r="AI82" s="474">
        <f>AG82*(1+Insert_Finance!$D$8)</f>
        <v>0</v>
      </c>
      <c r="AJ82" s="474"/>
      <c r="AK82" s="474">
        <f>AI82*(1+Insert_Finance!$D$8)</f>
        <v>0</v>
      </c>
      <c r="AL82" s="474"/>
      <c r="AM82" s="474">
        <f>AK82*(1+Insert_Finance!$D$8)</f>
        <v>0</v>
      </c>
      <c r="AN82" s="474"/>
      <c r="AO82" s="474">
        <f>AM82*(1+Insert_Finance!$D$8)</f>
        <v>0</v>
      </c>
      <c r="AP82" s="474"/>
      <c r="AQ82" s="474">
        <f>AO82*(1+Insert_Finance!$D$8)</f>
        <v>0</v>
      </c>
      <c r="AR82" s="474"/>
      <c r="AS82" s="474">
        <f>AQ82*(1+Insert_Finance!$D$8)</f>
        <v>0</v>
      </c>
      <c r="AT82" s="474"/>
      <c r="AU82" s="474">
        <f>AS82*(1+Insert_Finance!$D$8)</f>
        <v>0</v>
      </c>
      <c r="AV82" s="474"/>
      <c r="AW82" s="474">
        <f>AU82*(1+Insert_Finance!$D$8)</f>
        <v>0</v>
      </c>
    </row>
    <row r="83" spans="2:49" ht="4.1500000000000004" customHeight="1">
      <c r="B83" s="600"/>
      <c r="C83" s="446"/>
      <c r="D83" s="274"/>
      <c r="E83" s="276"/>
      <c r="F83" s="274"/>
      <c r="G83" s="274"/>
      <c r="H83" s="276"/>
      <c r="I83" s="473"/>
      <c r="J83" s="276"/>
      <c r="K83" s="477"/>
      <c r="L83" s="475"/>
      <c r="M83" s="477"/>
      <c r="N83" s="477"/>
      <c r="O83" s="477"/>
      <c r="P83" s="477"/>
      <c r="Q83" s="477"/>
      <c r="R83" s="477"/>
      <c r="S83" s="477"/>
      <c r="T83" s="477"/>
      <c r="U83" s="477"/>
      <c r="V83" s="477"/>
      <c r="W83" s="477"/>
      <c r="X83" s="477"/>
      <c r="Y83" s="477"/>
      <c r="Z83" s="477"/>
      <c r="AA83" s="477"/>
      <c r="AB83" s="477"/>
      <c r="AC83" s="477"/>
      <c r="AD83" s="477"/>
      <c r="AE83" s="477"/>
      <c r="AF83" s="477"/>
      <c r="AG83" s="477"/>
      <c r="AH83" s="477"/>
      <c r="AI83" s="477"/>
      <c r="AJ83" s="477"/>
      <c r="AK83" s="477"/>
      <c r="AL83" s="477"/>
      <c r="AM83" s="477"/>
      <c r="AN83" s="477"/>
      <c r="AO83" s="477"/>
      <c r="AP83" s="477"/>
      <c r="AQ83" s="477"/>
      <c r="AR83" s="477"/>
      <c r="AS83" s="477"/>
      <c r="AT83" s="477"/>
      <c r="AU83" s="477"/>
      <c r="AV83" s="477"/>
      <c r="AW83" s="477"/>
    </row>
    <row r="84" spans="2:49" ht="14.65" customHeight="1">
      <c r="B84" s="601"/>
      <c r="C84" s="448"/>
      <c r="D84" s="284"/>
      <c r="E84" s="449"/>
      <c r="F84" s="284"/>
      <c r="G84" s="280"/>
      <c r="H84" s="275" t="s">
        <v>103</v>
      </c>
      <c r="I84" s="478"/>
      <c r="J84" s="275" t="s">
        <v>104</v>
      </c>
      <c r="K84" s="474">
        <f t="shared" ref="K84" si="24">G84*I84</f>
        <v>0</v>
      </c>
      <c r="L84" s="475"/>
      <c r="M84" s="474">
        <f>K84*(1+Insert_Finance!$D$8)</f>
        <v>0</v>
      </c>
      <c r="N84" s="474"/>
      <c r="O84" s="474">
        <f>M84*(1+Insert_Finance!$D$8)</f>
        <v>0</v>
      </c>
      <c r="P84" s="474"/>
      <c r="Q84" s="474">
        <f>O84*(1+Insert_Finance!$D$8)</f>
        <v>0</v>
      </c>
      <c r="R84" s="474"/>
      <c r="S84" s="474">
        <f>Q84*(1+Insert_Finance!$D$8)</f>
        <v>0</v>
      </c>
      <c r="T84" s="474"/>
      <c r="U84" s="474">
        <f>S84*(1+Insert_Finance!$D$8)</f>
        <v>0</v>
      </c>
      <c r="V84" s="474"/>
      <c r="W84" s="474">
        <f>U84*(1+Insert_Finance!$D$8)</f>
        <v>0</v>
      </c>
      <c r="X84" s="474"/>
      <c r="Y84" s="474">
        <f>W84*(1+Insert_Finance!$D$8)</f>
        <v>0</v>
      </c>
      <c r="Z84" s="474"/>
      <c r="AA84" s="474">
        <f>Y84*(1+Insert_Finance!$D$8)</f>
        <v>0</v>
      </c>
      <c r="AB84" s="474"/>
      <c r="AC84" s="474">
        <f>AA84*(1+Insert_Finance!$D$8)</f>
        <v>0</v>
      </c>
      <c r="AD84" s="474"/>
      <c r="AE84" s="474">
        <f>AC84*(1+Insert_Finance!$D$8)</f>
        <v>0</v>
      </c>
      <c r="AF84" s="474"/>
      <c r="AG84" s="474">
        <f>AE84*(1+Insert_Finance!$D$8)</f>
        <v>0</v>
      </c>
      <c r="AH84" s="474"/>
      <c r="AI84" s="474">
        <f>AG84*(1+Insert_Finance!$D$8)</f>
        <v>0</v>
      </c>
      <c r="AJ84" s="474"/>
      <c r="AK84" s="474">
        <f>AI84*(1+Insert_Finance!$D$8)</f>
        <v>0</v>
      </c>
      <c r="AL84" s="474"/>
      <c r="AM84" s="474">
        <f>AK84*(1+Insert_Finance!$D$8)</f>
        <v>0</v>
      </c>
      <c r="AN84" s="474"/>
      <c r="AO84" s="474">
        <f>AM84*(1+Insert_Finance!$D$8)</f>
        <v>0</v>
      </c>
      <c r="AP84" s="474"/>
      <c r="AQ84" s="474">
        <f>AO84*(1+Insert_Finance!$D$8)</f>
        <v>0</v>
      </c>
      <c r="AR84" s="474"/>
      <c r="AS84" s="474">
        <f>AQ84*(1+Insert_Finance!$D$8)</f>
        <v>0</v>
      </c>
      <c r="AT84" s="474"/>
      <c r="AU84" s="474">
        <f>AS84*(1+Insert_Finance!$D$8)</f>
        <v>0</v>
      </c>
      <c r="AV84" s="474"/>
      <c r="AW84" s="474">
        <f>AU84*(1+Insert_Finance!$D$8)</f>
        <v>0</v>
      </c>
    </row>
    <row r="85" spans="2:49" ht="10.15" customHeight="1">
      <c r="D85" s="257"/>
      <c r="F85" s="257"/>
      <c r="H85" s="257"/>
      <c r="J85" s="257"/>
      <c r="Q85" s="285"/>
    </row>
    <row r="86" spans="2:49" ht="12" customHeight="1">
      <c r="D86" s="257"/>
      <c r="F86" s="257"/>
      <c r="H86" s="257"/>
      <c r="J86" s="257"/>
    </row>
    <row r="87" spans="2:49" ht="15" thickBot="1">
      <c r="B87" s="261"/>
      <c r="C87" s="261"/>
      <c r="D87" s="261"/>
      <c r="E87" s="261"/>
      <c r="F87" s="261"/>
      <c r="G87" s="261"/>
      <c r="H87" s="261"/>
      <c r="I87" s="261"/>
      <c r="J87" s="261"/>
      <c r="K87" s="261"/>
      <c r="L87" s="261"/>
      <c r="M87" s="261"/>
      <c r="N87" s="261"/>
      <c r="O87" s="261"/>
      <c r="P87" s="261"/>
      <c r="Q87" s="261"/>
      <c r="R87" s="261"/>
      <c r="S87" s="261"/>
      <c r="T87" s="261"/>
      <c r="U87" s="261"/>
      <c r="V87" s="261"/>
      <c r="W87" s="261"/>
      <c r="X87" s="261"/>
      <c r="Y87" s="261"/>
      <c r="Z87" s="261"/>
      <c r="AA87" s="261"/>
      <c r="AB87" s="261"/>
      <c r="AC87" s="261"/>
      <c r="AD87" s="261"/>
      <c r="AE87" s="261"/>
      <c r="AF87" s="261"/>
      <c r="AG87" s="261"/>
      <c r="AH87" s="261"/>
      <c r="AI87" s="261"/>
      <c r="AJ87" s="261"/>
      <c r="AK87" s="261"/>
      <c r="AL87" s="261"/>
      <c r="AM87" s="261"/>
      <c r="AN87" s="261"/>
      <c r="AO87" s="261"/>
      <c r="AP87" s="261"/>
      <c r="AQ87" s="261"/>
      <c r="AR87" s="261"/>
      <c r="AS87" s="261"/>
      <c r="AT87" s="261"/>
      <c r="AU87" s="261"/>
      <c r="AV87" s="261"/>
      <c r="AW87" s="261"/>
    </row>
    <row r="88" spans="2:49" ht="15" thickTop="1"/>
    <row r="90" spans="2:49">
      <c r="I90" s="476"/>
    </row>
    <row r="91" spans="2:49">
      <c r="I91" s="476"/>
    </row>
    <row r="92" spans="2:49">
      <c r="I92" s="476"/>
    </row>
    <row r="93" spans="2:49">
      <c r="I93" s="476"/>
    </row>
    <row r="94" spans="2:49">
      <c r="I94" s="476"/>
    </row>
    <row r="95" spans="2:49">
      <c r="I95" s="476"/>
    </row>
    <row r="96" spans="2:49">
      <c r="I96" s="476"/>
    </row>
    <row r="97" spans="9:9">
      <c r="I97" s="476"/>
    </row>
    <row r="98" spans="9:9">
      <c r="I98" s="476"/>
    </row>
    <row r="99" spans="9:9">
      <c r="I99" s="476"/>
    </row>
    <row r="100" spans="9:9">
      <c r="I100" s="476"/>
    </row>
    <row r="101" spans="9:9">
      <c r="I101" s="476"/>
    </row>
    <row r="102" spans="9:9">
      <c r="I102" s="476"/>
    </row>
  </sheetData>
  <sheetProtection algorithmName="SHA-512" hashValue="9kIJWQVE/vDJIRSfmaA04yjlOVMiVs8Qlb/8vchHbw31boFX6y+xxEVTRCg+DBepSwLxl/UIcumlL4mCrPdBEw==" saltValue="7BGTCnfa0z2vKqbD3Sb/oQ==" spinCount="100000" sheet="1" objects="1" scenarios="1"/>
  <protectedRanges>
    <protectedRange sqref="E34 E36 E38 E40 E42 E44 E46 E48 E50 E52 G34 G36 G38 G40 G42 G44 G46 G48 G50 G52 G54 G56 G58 G60 G62 G64 G66 G68 G70 G72 G74 G76 G78 G80 G82 G84 I34 I36 I38 I40 I42 I44 I46 I48 I50 I52 I54 I56 I58 I60 I62 I64 I66 I68 I70 I72 I74 I76 I78 I80 I82 I84" name="Fixed additional"/>
    <protectedRange sqref="C34 C36 C38 C40 C42 C44 C46 C48 C50 C52 C54 C56 C58 C60 C62 C64 C66 C68 C70 C72 C74 C76 C78 C80 C82 C84 E84 E82 E80 E78 E76 E74 E72 E70 E68 E66 E64 E62 E60 E58 E56 E54 E52 E50 E48 E46 E44 E42 E40 E38 E36 E34 G34 G36 G38 G40 G42 G44 G46 G48 G50 G52 G54" name="Fixed operational cost"/>
    <protectedRange sqref="C17 C19 C21 C23 C25 E17 E19 E21 E23 E25 G17 G19 G21 G23 G25 I17 K17 M17 O17 Q17 S17 S19 I21 K21 M21 O21 Q21 S21 S23 Q23 O23 M23 K23 I23 I25 K25 M25 O25 Q25 S25" name="Changing operational expenses"/>
  </protectedRanges>
  <mergeCells count="16">
    <mergeCell ref="U14:AC14"/>
    <mergeCell ref="K32:S32"/>
    <mergeCell ref="B34:B84"/>
    <mergeCell ref="I14:Q14"/>
    <mergeCell ref="C13:C14"/>
    <mergeCell ref="C31:C32"/>
    <mergeCell ref="B17:B25"/>
    <mergeCell ref="L2:M2"/>
    <mergeCell ref="N2:O2"/>
    <mergeCell ref="P2:Q2"/>
    <mergeCell ref="R2:S2"/>
    <mergeCell ref="B2:C2"/>
    <mergeCell ref="D2:E2"/>
    <mergeCell ref="F2:G2"/>
    <mergeCell ref="H2:I2"/>
    <mergeCell ref="J2:K2"/>
  </mergeCells>
  <pageMargins left="0.7" right="0.7" top="0.78740157499999996" bottom="0.78740157499999996" header="0.3" footer="0.3"/>
  <pageSetup paperSize="9"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tabColor theme="5" tint="0.79998168889431442"/>
  </sheetPr>
  <dimension ref="B1:DC413"/>
  <sheetViews>
    <sheetView showGridLines="0" zoomScale="60" zoomScaleNormal="60" workbookViewId="0">
      <selection activeCell="K291" sqref="K291"/>
    </sheetView>
  </sheetViews>
  <sheetFormatPr defaultColWidth="11.453125" defaultRowHeight="14.5" outlineLevelRow="1" outlineLevelCol="1"/>
  <cols>
    <col min="1" max="1" width="6.54296875" style="8" customWidth="1"/>
    <col min="2" max="2" width="11.26953125" style="8" customWidth="1"/>
    <col min="3" max="3" width="38.7265625" style="8" customWidth="1"/>
    <col min="4" max="4" width="31.26953125" style="8" customWidth="1"/>
    <col min="5" max="5" width="27.26953125" style="8" customWidth="1"/>
    <col min="6" max="6" width="25.26953125" style="11" bestFit="1" customWidth="1"/>
    <col min="7" max="8" width="25.7265625" style="11" customWidth="1"/>
    <col min="9" max="9" width="25.7265625" style="8" customWidth="1"/>
    <col min="10" max="10" width="13.54296875" style="8" customWidth="1"/>
    <col min="11" max="11" width="25.54296875" style="8" bestFit="1" customWidth="1"/>
    <col min="12" max="12" width="23.453125" style="8" bestFit="1" customWidth="1"/>
    <col min="13" max="13" width="19.26953125" style="8" bestFit="1" customWidth="1"/>
    <col min="14" max="14" width="20.08984375" style="8" bestFit="1" customWidth="1"/>
    <col min="15" max="15" width="19.81640625" style="8" bestFit="1" customWidth="1"/>
    <col min="16" max="16" width="13.453125" style="8" customWidth="1"/>
    <col min="17" max="17" width="16.7265625" style="8" customWidth="1"/>
    <col min="18" max="18" width="18.453125" style="302" customWidth="1"/>
    <col min="19" max="19" width="10.81640625" style="302" customWidth="1"/>
    <col min="20" max="20" width="9.54296875" style="302" customWidth="1"/>
    <col min="21" max="21" width="20.54296875" style="8" bestFit="1" customWidth="1"/>
    <col min="22" max="22" width="21.54296875" style="8" bestFit="1" customWidth="1"/>
    <col min="23" max="23" width="20.7265625" style="8" customWidth="1"/>
    <col min="24" max="24" width="19.1796875" style="8" bestFit="1" customWidth="1"/>
    <col min="25" max="25" width="18.7265625" style="8" customWidth="1"/>
    <col min="26" max="26" width="20.7265625" style="8" customWidth="1"/>
    <col min="27" max="27" width="19.1796875" style="8" bestFit="1" customWidth="1"/>
    <col min="28" max="28" width="18.7265625" style="8" customWidth="1"/>
    <col min="29" max="29" width="20.7265625" style="8" customWidth="1"/>
    <col min="30" max="30" width="16.7265625" style="8" customWidth="1"/>
    <col min="31" max="31" width="18.7265625" style="8" customWidth="1"/>
    <col min="32" max="32" width="20.7265625" style="8" customWidth="1"/>
    <col min="33" max="33" width="16.7265625" style="8" customWidth="1"/>
    <col min="34" max="34" width="18.7265625" style="8" customWidth="1"/>
    <col min="35" max="35" width="20.7265625" style="8" customWidth="1"/>
    <col min="36" max="36" width="16.7265625" style="8" customWidth="1"/>
    <col min="37" max="37" width="18.7265625" style="8" customWidth="1"/>
    <col min="38" max="38" width="20.7265625" style="8" customWidth="1"/>
    <col min="39" max="39" width="16.7265625" style="8" customWidth="1"/>
    <col min="40" max="40" width="18.7265625" style="8" customWidth="1"/>
    <col min="41" max="41" width="20.7265625" style="8" customWidth="1"/>
    <col min="42" max="42" width="16.7265625" style="8" customWidth="1"/>
    <col min="43" max="43" width="18.7265625" style="8" customWidth="1"/>
    <col min="44" max="44" width="20.7265625" style="8" customWidth="1"/>
    <col min="45" max="45" width="16.7265625" style="8" customWidth="1"/>
    <col min="46" max="46" width="18.7265625" style="8" customWidth="1"/>
    <col min="47" max="47" width="20.7265625" style="8" customWidth="1"/>
    <col min="48" max="48" width="16.7265625" style="8" customWidth="1"/>
    <col min="49" max="49" width="18.7265625" style="8" customWidth="1"/>
    <col min="50" max="50" width="20.7265625" style="8" customWidth="1"/>
    <col min="51" max="51" width="16.7265625" style="8" customWidth="1"/>
    <col min="52" max="52" width="18.7265625" style="8" customWidth="1"/>
    <col min="53" max="53" width="20.7265625" style="8" customWidth="1"/>
    <col min="54" max="54" width="16.7265625" style="8" customWidth="1"/>
    <col min="55" max="55" width="18.7265625" style="8" customWidth="1"/>
    <col min="56" max="56" width="20.7265625" style="8" customWidth="1"/>
    <col min="57" max="57" width="16.7265625" style="8" customWidth="1"/>
    <col min="58" max="58" width="18.7265625" style="8" customWidth="1"/>
    <col min="59" max="59" width="20.7265625" style="8" customWidth="1"/>
    <col min="60" max="60" width="16.7265625" style="8" customWidth="1"/>
    <col min="61" max="61" width="18.7265625" style="8" customWidth="1"/>
    <col min="62" max="62" width="20.7265625" style="8" customWidth="1"/>
    <col min="63" max="63" width="16.7265625" style="8" customWidth="1"/>
    <col min="64" max="64" width="18.7265625" style="8" customWidth="1"/>
    <col min="65" max="65" width="20.7265625" style="8" customWidth="1"/>
    <col min="66" max="66" width="16.7265625" style="8" customWidth="1"/>
    <col min="67" max="67" width="18.7265625" style="8" customWidth="1"/>
    <col min="68" max="68" width="20.7265625" style="8" customWidth="1"/>
    <col min="69" max="69" width="16.7265625" style="8" customWidth="1"/>
    <col min="70" max="70" width="18.7265625" style="8" customWidth="1"/>
    <col min="71" max="71" width="20.7265625" style="8" customWidth="1"/>
    <col min="72" max="72" width="16.7265625" style="8" customWidth="1"/>
    <col min="73" max="73" width="18.7265625" style="8" customWidth="1"/>
    <col min="74" max="74" width="20.7265625" style="8" customWidth="1"/>
    <col min="75" max="75" width="16.7265625" style="8" customWidth="1"/>
    <col min="76" max="76" width="18.7265625" style="8" customWidth="1"/>
    <col min="77" max="77" width="20.7265625" style="8" customWidth="1"/>
    <col min="78" max="78" width="16.7265625" style="8" customWidth="1"/>
    <col min="79" max="79" width="18.7265625" style="8" customWidth="1"/>
    <col min="80" max="81" width="20.7265625" style="8" customWidth="1"/>
    <col min="82" max="82" width="5.7265625" style="8" customWidth="1"/>
    <col min="83" max="83" width="2.7265625" style="8" customWidth="1"/>
    <col min="84" max="84" width="38.26953125" style="8" customWidth="1"/>
    <col min="85" max="85" width="11.54296875" style="8" customWidth="1" outlineLevel="1"/>
    <col min="86" max="86" width="12.7265625" style="8" customWidth="1" outlineLevel="1"/>
    <col min="87" max="87" width="17.54296875" style="8" customWidth="1" outlineLevel="1"/>
    <col min="88" max="88" width="17.26953125" style="8" customWidth="1" outlineLevel="1"/>
    <col min="89" max="89" width="17" style="8" customWidth="1" outlineLevel="1"/>
    <col min="90" max="91" width="17.26953125" style="8" customWidth="1" outlineLevel="1"/>
    <col min="92" max="102" width="15.7265625" style="8" customWidth="1" outlineLevel="1"/>
    <col min="103" max="103" width="16.26953125" style="8" customWidth="1" outlineLevel="1"/>
    <col min="104" max="104" width="15.7265625" style="8" customWidth="1" outlineLevel="1"/>
    <col min="105" max="106" width="15.26953125" style="8" customWidth="1" outlineLevel="1"/>
    <col min="107" max="107" width="11.453125" style="8" customWidth="1" outlineLevel="1"/>
    <col min="108" max="16384" width="11.453125" style="8"/>
  </cols>
  <sheetData>
    <row r="1" spans="2:105" s="137" customFormat="1" ht="109.9" customHeight="1">
      <c r="E1" s="392" t="s">
        <v>340</v>
      </c>
      <c r="R1" s="421"/>
      <c r="S1" s="421"/>
      <c r="T1" s="421"/>
    </row>
    <row r="2" spans="2:105" s="165" customFormat="1" ht="30" customHeight="1">
      <c r="C2" s="162" t="s">
        <v>361</v>
      </c>
      <c r="D2" s="162"/>
      <c r="E2" s="572"/>
      <c r="F2" s="572"/>
      <c r="G2" s="572"/>
      <c r="H2" s="572"/>
      <c r="I2" s="572"/>
      <c r="J2" s="572"/>
      <c r="K2" s="572"/>
      <c r="L2" s="572"/>
      <c r="M2" s="572"/>
      <c r="N2" s="572"/>
      <c r="O2" s="572"/>
      <c r="P2" s="572"/>
      <c r="Q2" s="162"/>
      <c r="R2" s="453"/>
      <c r="S2" s="606"/>
      <c r="T2" s="606"/>
    </row>
    <row r="3" spans="2:105" ht="14.25" customHeight="1">
      <c r="C3" s="63"/>
      <c r="D3" s="63"/>
      <c r="E3" s="63"/>
      <c r="F3" s="63"/>
      <c r="G3" s="63"/>
      <c r="H3" s="63"/>
      <c r="I3" s="63"/>
      <c r="CH3" s="64"/>
    </row>
    <row r="4" spans="2:105" ht="15" customHeight="1">
      <c r="B4" s="9"/>
      <c r="C4" s="302" t="s">
        <v>56</v>
      </c>
      <c r="D4" s="208">
        <f>Insert_Finance!D4</f>
        <v>0</v>
      </c>
      <c r="V4" s="303"/>
      <c r="Y4" s="303"/>
      <c r="AB4" s="303"/>
      <c r="AE4" s="303"/>
      <c r="AH4" s="303"/>
      <c r="AK4" s="303"/>
      <c r="AN4" s="303"/>
      <c r="AQ4" s="303"/>
      <c r="AT4" s="303"/>
      <c r="AW4" s="303"/>
      <c r="AZ4" s="303"/>
      <c r="BC4" s="303"/>
      <c r="BF4" s="303"/>
      <c r="BI4" s="303"/>
      <c r="BL4" s="303"/>
      <c r="BO4" s="303"/>
      <c r="BR4" s="303"/>
      <c r="BU4" s="303"/>
      <c r="BX4" s="303"/>
      <c r="CA4" s="303"/>
    </row>
    <row r="5" spans="2:105" ht="15" customHeight="1">
      <c r="B5" s="9"/>
      <c r="C5" s="248" t="s">
        <v>58</v>
      </c>
      <c r="D5" s="246">
        <f>Insert_Finance!D6</f>
        <v>0</v>
      </c>
      <c r="V5" s="304"/>
      <c r="Y5" s="304"/>
      <c r="AB5" s="304"/>
      <c r="AE5" s="304"/>
      <c r="AH5" s="304"/>
      <c r="AK5" s="304"/>
      <c r="AN5" s="304"/>
      <c r="AQ5" s="304"/>
      <c r="AT5" s="304"/>
      <c r="AW5" s="304"/>
      <c r="AZ5" s="304"/>
      <c r="BC5" s="304"/>
      <c r="BF5" s="304"/>
      <c r="BI5" s="304"/>
      <c r="BL5" s="304"/>
      <c r="BO5" s="304"/>
      <c r="BR5" s="304"/>
      <c r="BU5" s="304"/>
      <c r="BX5" s="304"/>
      <c r="CA5" s="304"/>
    </row>
    <row r="6" spans="2:105" ht="15" customHeight="1">
      <c r="B6" s="9"/>
      <c r="D6" s="11"/>
    </row>
    <row r="7" spans="2:105" ht="15" customHeight="1">
      <c r="B7" s="9"/>
      <c r="D7" s="11"/>
      <c r="CF7" s="20" t="s">
        <v>180</v>
      </c>
      <c r="CG7" s="65">
        <v>0</v>
      </c>
      <c r="CH7" s="66" t="s">
        <v>57</v>
      </c>
      <c r="CI7" s="66" t="s">
        <v>181</v>
      </c>
      <c r="CJ7" s="66" t="s">
        <v>182</v>
      </c>
      <c r="CK7" s="66" t="s">
        <v>183</v>
      </c>
      <c r="CL7" s="66" t="s">
        <v>184</v>
      </c>
      <c r="CM7" s="66" t="s">
        <v>185</v>
      </c>
      <c r="CN7" s="66" t="s">
        <v>186</v>
      </c>
      <c r="CO7" s="66" t="s">
        <v>187</v>
      </c>
      <c r="CP7" s="66" t="s">
        <v>188</v>
      </c>
      <c r="CQ7" s="66" t="s">
        <v>189</v>
      </c>
      <c r="CR7" s="66" t="s">
        <v>190</v>
      </c>
      <c r="CS7" s="66" t="s">
        <v>191</v>
      </c>
      <c r="CT7" s="66" t="s">
        <v>192</v>
      </c>
      <c r="CU7" s="66" t="s">
        <v>193</v>
      </c>
      <c r="CV7" s="66" t="s">
        <v>194</v>
      </c>
      <c r="CW7" s="66" t="s">
        <v>195</v>
      </c>
      <c r="CX7" s="66" t="s">
        <v>196</v>
      </c>
      <c r="CY7" s="66" t="s">
        <v>197</v>
      </c>
      <c r="CZ7" s="66" t="s">
        <v>198</v>
      </c>
      <c r="DA7" s="66" t="s">
        <v>199</v>
      </c>
    </row>
    <row r="8" spans="2:105" ht="15" customHeight="1">
      <c r="B8" s="9"/>
      <c r="D8" s="11"/>
      <c r="CF8" s="20" t="s">
        <v>200</v>
      </c>
      <c r="CG8" s="305" t="e">
        <f>DATE(YEAR(Insert_Finance!$D$6)+(COLUMN(CG$7)-(MATCH(Insert_Finance!$D$4,Insert_Assets!$CH$7:$DA$7,0)+27)),MONTH(Insert_Finance!$D$6),DAY(Insert_Finance!$D$6))</f>
        <v>#N/A</v>
      </c>
      <c r="CH8" s="305" t="e">
        <f>DATE(YEAR(Insert_Finance!$D$6)+(COLUMN(CH$7)-(MATCH(Insert_Finance!$D$4,Insert_Assets!$CH$7:$DA$7,0)+27)),MONTH(Insert_Finance!$D$6),DAY(Insert_Finance!$D$6))</f>
        <v>#N/A</v>
      </c>
      <c r="CI8" s="305" t="e">
        <f>DATE(YEAR(Insert_Finance!$D$6)+(COLUMN(CI$7)-(MATCH(Insert_Finance!$D$4,Insert_Assets!$CH$7:$DA$7,0)+27)),MONTH(Insert_Finance!$D$6),DAY(Insert_Finance!$D$6))</f>
        <v>#N/A</v>
      </c>
      <c r="CJ8" s="305" t="e">
        <f>DATE(YEAR(Insert_Finance!$D$6)+(COLUMN(CJ$7)-(MATCH(Insert_Finance!$D$4,Insert_Assets!$CH$7:$DA$7,0)+27)),MONTH(Insert_Finance!$D$6),DAY(Insert_Finance!$D$6))</f>
        <v>#N/A</v>
      </c>
      <c r="CK8" s="305" t="e">
        <f>DATE(YEAR(Insert_Finance!$D$6)+(COLUMN(CK$7)-(MATCH(Insert_Finance!$D$4,Insert_Assets!$CH$7:$DA$7,0)+27)),MONTH(Insert_Finance!$D$6),DAY(Insert_Finance!$D$6))</f>
        <v>#N/A</v>
      </c>
      <c r="CL8" s="305" t="e">
        <f>DATE(YEAR(Insert_Finance!$D$6)+(COLUMN(CL$7)-(MATCH(Insert_Finance!$D$4,Insert_Assets!$CH$7:$DA$7,0)+27)),MONTH(Insert_Finance!$D$6),DAY(Insert_Finance!$D$6))</f>
        <v>#N/A</v>
      </c>
      <c r="CM8" s="305" t="e">
        <f>DATE(YEAR(Insert_Finance!$D$6)+(COLUMN(CM$7)-(MATCH(Insert_Finance!$D$4,Insert_Assets!$CH$7:$DA$7,0)+27)),MONTH(Insert_Finance!$D$6),DAY(Insert_Finance!$D$6))</f>
        <v>#N/A</v>
      </c>
      <c r="CN8" s="305" t="e">
        <f>DATE(YEAR(Insert_Finance!$D$6)+(COLUMN(CN$7)-(MATCH(Insert_Finance!$D$4,Insert_Assets!$CH$7:$DA$7,0)+27)),MONTH(Insert_Finance!$D$6),DAY(Insert_Finance!$D$6))</f>
        <v>#N/A</v>
      </c>
      <c r="CO8" s="305" t="e">
        <f>DATE(YEAR(Insert_Finance!$D$6)+(COLUMN(CO$7)-(MATCH(Insert_Finance!$D$4,Insert_Assets!$CH$7:$DA$7,0)+27)),MONTH(Insert_Finance!$D$6),DAY(Insert_Finance!$D$6))</f>
        <v>#N/A</v>
      </c>
      <c r="CP8" s="305" t="e">
        <f>DATE(YEAR(Insert_Finance!$D$6)+(COLUMN(CP$7)-(MATCH(Insert_Finance!$D$4,Insert_Assets!$CH$7:$DA$7,0)+27)),MONTH(Insert_Finance!$D$6),DAY(Insert_Finance!$D$6))</f>
        <v>#N/A</v>
      </c>
      <c r="CQ8" s="305" t="e">
        <f>DATE(YEAR(Insert_Finance!$D$6)+(COLUMN(CQ$7)-(MATCH(Insert_Finance!$D$4,Insert_Assets!$CH$7:$DA$7,0)+27)),MONTH(Insert_Finance!$D$6),DAY(Insert_Finance!$D$6))</f>
        <v>#N/A</v>
      </c>
      <c r="CR8" s="305" t="e">
        <f>DATE(YEAR(Insert_Finance!$D$6)+(COLUMN(CR$7)-(MATCH(Insert_Finance!$D$4,Insert_Assets!$CH$7:$DA$7,0)+27)),MONTH(Insert_Finance!$D$6),DAY(Insert_Finance!$D$6))</f>
        <v>#N/A</v>
      </c>
      <c r="CS8" s="305" t="e">
        <f>DATE(YEAR(Insert_Finance!$D$6)+(COLUMN(CS$7)-(MATCH(Insert_Finance!$D$4,Insert_Assets!$CH$7:$DA$7,0)+27)),MONTH(Insert_Finance!$D$6),DAY(Insert_Finance!$D$6))</f>
        <v>#N/A</v>
      </c>
      <c r="CT8" s="305" t="e">
        <f>DATE(YEAR(Insert_Finance!$D$6)+(COLUMN(CT$7)-(MATCH(Insert_Finance!$D$4,Insert_Assets!$CH$7:$DA$7,0)+27)),MONTH(Insert_Finance!$D$6),DAY(Insert_Finance!$D$6))</f>
        <v>#N/A</v>
      </c>
      <c r="CU8" s="305" t="e">
        <f>DATE(YEAR(Insert_Finance!$D$6)+(COLUMN(CU$7)-(MATCH(Insert_Finance!$D$4,Insert_Assets!$CH$7:$DA$7,0)+27)),MONTH(Insert_Finance!$D$6),DAY(Insert_Finance!$D$6))</f>
        <v>#N/A</v>
      </c>
      <c r="CV8" s="305" t="e">
        <f>DATE(YEAR(Insert_Finance!$D$6)+(COLUMN(CV$7)-(MATCH(Insert_Finance!$D$4,Insert_Assets!$CH$7:$DA$7,0)+27)),MONTH(Insert_Finance!$D$6),DAY(Insert_Finance!$D$6))</f>
        <v>#N/A</v>
      </c>
      <c r="CW8" s="305" t="e">
        <f>DATE(YEAR(Insert_Finance!$D$6)+(COLUMN(CW$7)-(MATCH(Insert_Finance!$D$4,Insert_Assets!$CH$7:$DA$7,0)+27)),MONTH(Insert_Finance!$D$6),DAY(Insert_Finance!$D$6))</f>
        <v>#N/A</v>
      </c>
      <c r="CX8" s="305" t="e">
        <f>DATE(YEAR(Insert_Finance!$D$6)+(COLUMN(CX$7)-(MATCH(Insert_Finance!$D$4,Insert_Assets!$CH$7:$DA$7,0)+27)),MONTH(Insert_Finance!$D$6),DAY(Insert_Finance!$D$6))</f>
        <v>#N/A</v>
      </c>
      <c r="CY8" s="305" t="e">
        <f>DATE(YEAR(Insert_Finance!$D$6)+(COLUMN(CY$7)-(MATCH(Insert_Finance!$D$4,Insert_Assets!$CH$7:$DA$7,0)+27)),MONTH(Insert_Finance!$D$6),DAY(Insert_Finance!$D$6))</f>
        <v>#N/A</v>
      </c>
      <c r="CZ8" s="305" t="e">
        <f>DATE(YEAR(Insert_Finance!$D$6)+(COLUMN(CZ$7)-(MATCH(Insert_Finance!$D$4,Insert_Assets!$CH$7:$DA$7,0)+27)),MONTH(Insert_Finance!$D$6),DAY(Insert_Finance!$D$6))</f>
        <v>#N/A</v>
      </c>
      <c r="DA8" s="305" t="e">
        <f>DATE(YEAR(Insert_Finance!$D$6)+(COLUMN(DA$7)-(MATCH(Insert_Finance!$D$4,Insert_Assets!$CH$7:$DA$7,0)+27)),MONTH(Insert_Finance!$D$6),DAY(Insert_Finance!$D$6))</f>
        <v>#N/A</v>
      </c>
    </row>
    <row r="9" spans="2:105" ht="15" customHeight="1" thickBot="1">
      <c r="B9" s="9"/>
      <c r="C9" s="609" t="s">
        <v>201</v>
      </c>
      <c r="D9" s="609"/>
      <c r="E9" s="13"/>
      <c r="F9" s="122"/>
      <c r="G9" s="13"/>
      <c r="H9" s="13"/>
      <c r="I9" s="13"/>
      <c r="J9" s="13"/>
      <c r="CF9" s="20" t="s">
        <v>202</v>
      </c>
      <c r="CG9" s="306"/>
      <c r="CH9" s="67" t="s">
        <v>203</v>
      </c>
      <c r="CI9" s="67" t="s">
        <v>57</v>
      </c>
      <c r="CJ9" s="67" t="s">
        <v>181</v>
      </c>
      <c r="CK9" s="67" t="s">
        <v>182</v>
      </c>
      <c r="CL9" s="67" t="s">
        <v>183</v>
      </c>
      <c r="CM9" s="67" t="s">
        <v>184</v>
      </c>
      <c r="CN9" s="67" t="s">
        <v>185</v>
      </c>
      <c r="CO9" s="67" t="s">
        <v>186</v>
      </c>
      <c r="CP9" s="67" t="s">
        <v>187</v>
      </c>
      <c r="CQ9" s="67" t="s">
        <v>188</v>
      </c>
      <c r="CR9" s="67" t="s">
        <v>189</v>
      </c>
      <c r="CS9" s="67" t="s">
        <v>190</v>
      </c>
      <c r="CT9" s="67" t="s">
        <v>191</v>
      </c>
      <c r="CU9" s="67" t="s">
        <v>192</v>
      </c>
      <c r="CV9" s="67" t="s">
        <v>193</v>
      </c>
      <c r="CW9" s="67" t="s">
        <v>194</v>
      </c>
      <c r="CX9" s="67" t="s">
        <v>195</v>
      </c>
      <c r="CY9" s="67" t="s">
        <v>196</v>
      </c>
      <c r="CZ9" s="67" t="s">
        <v>197</v>
      </c>
      <c r="DA9" s="67" t="s">
        <v>198</v>
      </c>
    </row>
    <row r="10" spans="2:105" ht="15" customHeight="1" thickTop="1">
      <c r="B10" s="612"/>
      <c r="C10" s="247" t="s">
        <v>419</v>
      </c>
      <c r="D10" s="247" t="s">
        <v>367</v>
      </c>
      <c r="E10" s="69"/>
      <c r="F10" s="69"/>
      <c r="G10" s="69"/>
      <c r="H10" s="68"/>
      <c r="I10" s="69"/>
      <c r="J10" s="69"/>
    </row>
    <row r="11" spans="2:105" ht="15" customHeight="1">
      <c r="B11" s="613"/>
      <c r="C11" s="228" t="s">
        <v>427</v>
      </c>
      <c r="D11" s="479">
        <f>Insert_Finance!D16+Insert_Finance!D18</f>
        <v>0</v>
      </c>
      <c r="F11" s="126"/>
      <c r="I11" s="11"/>
      <c r="J11" s="307"/>
      <c r="CF11" s="20" t="s">
        <v>204</v>
      </c>
      <c r="CG11" s="20"/>
      <c r="CH11" s="20"/>
      <c r="CI11" s="20"/>
      <c r="CJ11" s="20"/>
      <c r="CK11" s="20"/>
      <c r="CL11" s="20"/>
      <c r="CM11" s="20"/>
      <c r="CN11" s="20"/>
      <c r="CO11" s="20"/>
      <c r="CP11" s="20"/>
      <c r="CQ11" s="20"/>
      <c r="CR11" s="20"/>
      <c r="CS11" s="20"/>
      <c r="CT11" s="20"/>
      <c r="CU11" s="20"/>
      <c r="CV11" s="20"/>
      <c r="CW11" s="20"/>
      <c r="CX11" s="20"/>
      <c r="CY11" s="20"/>
      <c r="CZ11" s="20"/>
      <c r="DA11" s="20"/>
    </row>
    <row r="12" spans="2:105" ht="15" customHeight="1">
      <c r="B12" s="542"/>
      <c r="D12" s="11"/>
      <c r="CF12" s="20" t="s">
        <v>207</v>
      </c>
      <c r="CG12" s="485"/>
      <c r="CH12" s="491" t="e">
        <f t="shared" ref="CH12:DA12" si="0">CH26+CH33+CH40+CH47+CH54+CH61+CH69+CH76+CH83+CH90+CH97+CH104+CH111+CH118+CH125+CH132+CH139+CH146+CH153+CH160+CH167+CH175+CH182+CH189+CH196+CH203+CH210+CH217+CH224+CH232+CH239+CH247+CH254+CH261+CH268+CH275+CH282+CH289+CH296+CH303+CH310+CH317+CH324+CH331+CH338+CH345+CH352+CH359+CH367+CH374+CH381+CH387</f>
        <v>#DIV/0!</v>
      </c>
      <c r="CI12" s="491" t="e">
        <f t="shared" ca="1" si="0"/>
        <v>#DIV/0!</v>
      </c>
      <c r="CJ12" s="491" t="e">
        <f t="shared" ca="1" si="0"/>
        <v>#DIV/0!</v>
      </c>
      <c r="CK12" s="491" t="e">
        <f t="shared" ca="1" si="0"/>
        <v>#DIV/0!</v>
      </c>
      <c r="CL12" s="491" t="e">
        <f t="shared" ca="1" si="0"/>
        <v>#DIV/0!</v>
      </c>
      <c r="CM12" s="491" t="e">
        <f t="shared" ca="1" si="0"/>
        <v>#DIV/0!</v>
      </c>
      <c r="CN12" s="491" t="e">
        <f t="shared" ca="1" si="0"/>
        <v>#DIV/0!</v>
      </c>
      <c r="CO12" s="491" t="e">
        <f t="shared" ca="1" si="0"/>
        <v>#DIV/0!</v>
      </c>
      <c r="CP12" s="491" t="e">
        <f t="shared" ca="1" si="0"/>
        <v>#DIV/0!</v>
      </c>
      <c r="CQ12" s="491" t="e">
        <f t="shared" ca="1" si="0"/>
        <v>#DIV/0!</v>
      </c>
      <c r="CR12" s="491" t="e">
        <f t="shared" ca="1" si="0"/>
        <v>#DIV/0!</v>
      </c>
      <c r="CS12" s="491" t="e">
        <f t="shared" ca="1" si="0"/>
        <v>#DIV/0!</v>
      </c>
      <c r="CT12" s="491" t="e">
        <f t="shared" ca="1" si="0"/>
        <v>#DIV/0!</v>
      </c>
      <c r="CU12" s="491" t="e">
        <f t="shared" ca="1" si="0"/>
        <v>#DIV/0!</v>
      </c>
      <c r="CV12" s="491" t="e">
        <f t="shared" ca="1" si="0"/>
        <v>#DIV/0!</v>
      </c>
      <c r="CW12" s="491" t="e">
        <f t="shared" ca="1" si="0"/>
        <v>#DIV/0!</v>
      </c>
      <c r="CX12" s="491" t="e">
        <f t="shared" ca="1" si="0"/>
        <v>#DIV/0!</v>
      </c>
      <c r="CY12" s="491" t="e">
        <f t="shared" ca="1" si="0"/>
        <v>#DIV/0!</v>
      </c>
      <c r="CZ12" s="491" t="e">
        <f t="shared" ca="1" si="0"/>
        <v>#DIV/0!</v>
      </c>
      <c r="DA12" s="491" t="e">
        <f t="shared" ca="1" si="0"/>
        <v>#DIV/0!</v>
      </c>
    </row>
    <row r="13" spans="2:105" ht="15" customHeight="1">
      <c r="B13" s="9"/>
      <c r="C13" s="614"/>
      <c r="D13" s="614"/>
      <c r="E13" s="614"/>
      <c r="F13" s="13"/>
      <c r="G13" s="13"/>
      <c r="H13" s="13"/>
      <c r="CF13" s="20" t="s">
        <v>208</v>
      </c>
      <c r="CG13" s="485"/>
      <c r="CH13" s="491" t="e">
        <f t="shared" ref="CH13:DA13" ca="1" si="1">CH27+CH34+CH41+CH48+CH55+CH62+CH70+CH77+CH84+CH91+CH98+CH105+CH112+CH119+CH126+CH133+CH140+CH147+CH154+CH161+CH168+CH176+CH183+CH190+CH197+CH204+CH211+CH218+CH225+CH233+CH240+CH248+CH255+CH262+CH269+CH276+CH283+CH290+CH297+CH304+CH311+CH318+CH325+CH332+CH339+CH346+CH353+CH360+CH368+CH375+CH382+CH388</f>
        <v>#DIV/0!</v>
      </c>
      <c r="CI13" s="491" t="e">
        <f t="shared" ca="1" si="1"/>
        <v>#DIV/0!</v>
      </c>
      <c r="CJ13" s="491" t="e">
        <f t="shared" ca="1" si="1"/>
        <v>#DIV/0!</v>
      </c>
      <c r="CK13" s="491" t="e">
        <f t="shared" ca="1" si="1"/>
        <v>#DIV/0!</v>
      </c>
      <c r="CL13" s="491" t="e">
        <f t="shared" ca="1" si="1"/>
        <v>#DIV/0!</v>
      </c>
      <c r="CM13" s="491" t="e">
        <f t="shared" ca="1" si="1"/>
        <v>#DIV/0!</v>
      </c>
      <c r="CN13" s="491" t="e">
        <f t="shared" ca="1" si="1"/>
        <v>#DIV/0!</v>
      </c>
      <c r="CO13" s="491" t="e">
        <f t="shared" ca="1" si="1"/>
        <v>#DIV/0!</v>
      </c>
      <c r="CP13" s="491" t="e">
        <f t="shared" ca="1" si="1"/>
        <v>#DIV/0!</v>
      </c>
      <c r="CQ13" s="491" t="e">
        <f t="shared" ca="1" si="1"/>
        <v>#DIV/0!</v>
      </c>
      <c r="CR13" s="491" t="e">
        <f t="shared" ca="1" si="1"/>
        <v>#DIV/0!</v>
      </c>
      <c r="CS13" s="491" t="e">
        <f t="shared" ca="1" si="1"/>
        <v>#DIV/0!</v>
      </c>
      <c r="CT13" s="491" t="e">
        <f t="shared" ca="1" si="1"/>
        <v>#DIV/0!</v>
      </c>
      <c r="CU13" s="491" t="e">
        <f t="shared" ca="1" si="1"/>
        <v>#DIV/0!</v>
      </c>
      <c r="CV13" s="491" t="e">
        <f t="shared" ca="1" si="1"/>
        <v>#DIV/0!</v>
      </c>
      <c r="CW13" s="491" t="e">
        <f t="shared" ca="1" si="1"/>
        <v>#DIV/0!</v>
      </c>
      <c r="CX13" s="491" t="e">
        <f t="shared" ca="1" si="1"/>
        <v>#DIV/0!</v>
      </c>
      <c r="CY13" s="491" t="e">
        <f t="shared" ca="1" si="1"/>
        <v>#DIV/0!</v>
      </c>
      <c r="CZ13" s="491" t="e">
        <f t="shared" ca="1" si="1"/>
        <v>#DIV/0!</v>
      </c>
      <c r="DA13" s="491" t="e">
        <f t="shared" ca="1" si="1"/>
        <v>#DIV/0!</v>
      </c>
    </row>
    <row r="14" spans="2:105" ht="15" customHeight="1">
      <c r="B14" s="11"/>
      <c r="D14" s="308"/>
      <c r="CH14" s="70"/>
      <c r="CI14" s="70"/>
      <c r="CJ14" s="70"/>
      <c r="CK14" s="70"/>
      <c r="CL14" s="70"/>
      <c r="CM14" s="70"/>
      <c r="CN14" s="70"/>
      <c r="CO14" s="70"/>
      <c r="CP14" s="70"/>
      <c r="CQ14" s="70"/>
      <c r="CR14" s="70"/>
      <c r="CS14" s="70"/>
      <c r="CT14" s="70"/>
      <c r="CU14" s="70"/>
      <c r="CV14" s="70"/>
      <c r="CW14" s="70"/>
      <c r="CX14" s="70"/>
      <c r="CY14" s="70"/>
      <c r="CZ14" s="70"/>
      <c r="DA14" s="70"/>
    </row>
    <row r="15" spans="2:105" ht="15.5">
      <c r="B15" s="9"/>
      <c r="M15" s="595"/>
      <c r="N15" s="595"/>
      <c r="O15" s="595"/>
      <c r="P15" s="595"/>
      <c r="U15" s="13" t="s">
        <v>209</v>
      </c>
      <c r="X15" s="13"/>
      <c r="AA15" s="13"/>
      <c r="AD15" s="13"/>
      <c r="AG15" s="13"/>
      <c r="AJ15" s="13"/>
      <c r="AM15" s="13"/>
      <c r="AP15" s="13"/>
      <c r="AS15" s="13"/>
      <c r="AV15" s="13"/>
      <c r="AY15" s="13"/>
      <c r="BB15" s="13"/>
      <c r="BE15" s="13"/>
      <c r="BH15" s="13"/>
      <c r="BK15" s="13"/>
      <c r="BN15" s="13"/>
      <c r="BQ15" s="13"/>
      <c r="BT15" s="13"/>
      <c r="BW15" s="13"/>
      <c r="BZ15" s="13"/>
    </row>
    <row r="16" spans="2:105" ht="16.149999999999999" customHeight="1">
      <c r="B16" s="9"/>
      <c r="K16" s="595"/>
      <c r="L16" s="595"/>
      <c r="M16" s="595"/>
      <c r="N16" s="595"/>
      <c r="O16" s="595"/>
      <c r="P16" s="595"/>
      <c r="U16" s="615">
        <f>Insert_Finance!D4</f>
        <v>0</v>
      </c>
      <c r="V16" s="616"/>
      <c r="W16" s="617"/>
      <c r="X16" s="615" t="e">
        <f>INDEX(Insert_Assets!$C$394:$D$413,MATCH(Insert_Finance!D4,Financ_Y,0),2)</f>
        <v>#N/A</v>
      </c>
      <c r="Y16" s="616"/>
      <c r="Z16" s="617"/>
      <c r="AA16" s="615" t="e">
        <f>INDEX(Insert_Assets!$C$394:$D$413,MATCH(X16,Financ_Y,0),2)</f>
        <v>#N/A</v>
      </c>
      <c r="AB16" s="616"/>
      <c r="AC16" s="617"/>
      <c r="AD16" s="615" t="e">
        <f>INDEX(Insert_Assets!$C$394:$D$413,MATCH(AA16,Financ_Y,0),2)</f>
        <v>#N/A</v>
      </c>
      <c r="AE16" s="616"/>
      <c r="AF16" s="617"/>
      <c r="AG16" s="615" t="e">
        <f>INDEX(Insert_Assets!$C$394:$D$413,MATCH(AD16,Financ_Y,0),2)</f>
        <v>#N/A</v>
      </c>
      <c r="AH16" s="616"/>
      <c r="AI16" s="617"/>
      <c r="AJ16" s="615" t="e">
        <f>INDEX(Insert_Assets!$C$394:$D$413,MATCH(AG16,Financ_Y,0),2)</f>
        <v>#N/A</v>
      </c>
      <c r="AK16" s="616"/>
      <c r="AL16" s="617"/>
      <c r="AM16" s="615" t="e">
        <f>INDEX(Insert_Assets!$C$394:$D$413,MATCH(AJ16,Financ_Y,0),2)</f>
        <v>#N/A</v>
      </c>
      <c r="AN16" s="616"/>
      <c r="AO16" s="617"/>
      <c r="AP16" s="615" t="e">
        <f>INDEX(Insert_Assets!$C$394:$D$413,MATCH(AM16,Financ_Y,0),2)</f>
        <v>#N/A</v>
      </c>
      <c r="AQ16" s="616"/>
      <c r="AR16" s="617"/>
      <c r="AS16" s="615" t="e">
        <f>INDEX(Insert_Assets!$C$394:$D$413,MATCH(AP16,Financ_Y,0),2)</f>
        <v>#N/A</v>
      </c>
      <c r="AT16" s="616"/>
      <c r="AU16" s="617"/>
      <c r="AV16" s="615" t="e">
        <f>INDEX(Insert_Assets!$C$394:$D$413,MATCH(AS16,Financ_Y,0),2)</f>
        <v>#N/A</v>
      </c>
      <c r="AW16" s="616"/>
      <c r="AX16" s="617"/>
      <c r="AY16" s="615" t="e">
        <f>INDEX(Insert_Assets!$C$394:$D$413,MATCH(AV16,Financ_Y,0),2)</f>
        <v>#N/A</v>
      </c>
      <c r="AZ16" s="616"/>
      <c r="BA16" s="617"/>
      <c r="BB16" s="615" t="e">
        <f>INDEX(Insert_Assets!$C$394:$D$413,MATCH(AY16,Financ_Y,0),2)</f>
        <v>#N/A</v>
      </c>
      <c r="BC16" s="616"/>
      <c r="BD16" s="617"/>
      <c r="BE16" s="615" t="e">
        <f>INDEX(Insert_Assets!$C$394:$D$413,MATCH(BB16,Financ_Y,0),2)</f>
        <v>#N/A</v>
      </c>
      <c r="BF16" s="616"/>
      <c r="BG16" s="617"/>
      <c r="BH16" s="615" t="e">
        <f>INDEX(Insert_Assets!$C$394:$D$413,MATCH(BE16,Financ_Y,0),2)</f>
        <v>#N/A</v>
      </c>
      <c r="BI16" s="616"/>
      <c r="BJ16" s="617"/>
      <c r="BK16" s="615" t="e">
        <f>INDEX(Insert_Assets!$C$394:$D$413,MATCH(BH16,Financ_Y,0),2)</f>
        <v>#N/A</v>
      </c>
      <c r="BL16" s="616"/>
      <c r="BM16" s="617"/>
      <c r="BN16" s="615" t="e">
        <f>INDEX(Insert_Assets!$C$394:$D$413,MATCH(BK16,Financ_Y,0),2)</f>
        <v>#N/A</v>
      </c>
      <c r="BO16" s="616"/>
      <c r="BP16" s="617"/>
      <c r="BQ16" s="615" t="e">
        <f>INDEX(Insert_Assets!$C$394:$D$413,MATCH(BN16,Financ_Y,0),2)</f>
        <v>#N/A</v>
      </c>
      <c r="BR16" s="616"/>
      <c r="BS16" s="617"/>
      <c r="BT16" s="615" t="e">
        <f>INDEX(Insert_Assets!$C$394:$D$413,MATCH(BQ16,Financ_Y,0),2)</f>
        <v>#N/A</v>
      </c>
      <c r="BU16" s="616"/>
      <c r="BV16" s="617"/>
      <c r="BW16" s="615" t="e">
        <f>INDEX(Insert_Assets!$C$394:$D$413,MATCH(BT16,Financ_Y,0),2)</f>
        <v>#N/A</v>
      </c>
      <c r="BX16" s="616"/>
      <c r="BY16" s="617"/>
      <c r="BZ16" s="615" t="e">
        <f>INDEX(Insert_Assets!$C$394:$D$413,MATCH(BW16,Financ_Y,0),2)</f>
        <v>#N/A</v>
      </c>
      <c r="CA16" s="616"/>
      <c r="CB16" s="617"/>
      <c r="CC16" s="304"/>
    </row>
    <row r="17" spans="2:106" ht="29">
      <c r="B17" s="9"/>
      <c r="G17" s="610" t="s">
        <v>384</v>
      </c>
      <c r="H17" s="610"/>
      <c r="I17" s="480">
        <f>SUM(I21:I56,I64:I162,I170:I219,I227:I234,I242:I354,I362:I383)</f>
        <v>0</v>
      </c>
      <c r="K17" s="595"/>
      <c r="L17" s="595"/>
      <c r="M17" s="595"/>
      <c r="N17" s="595"/>
      <c r="O17" s="595"/>
      <c r="P17" s="595"/>
      <c r="U17" s="309" t="s">
        <v>210</v>
      </c>
      <c r="V17" s="309" t="s">
        <v>205</v>
      </c>
      <c r="W17" s="309" t="s">
        <v>211</v>
      </c>
      <c r="X17" s="309" t="s">
        <v>210</v>
      </c>
      <c r="Y17" s="309" t="s">
        <v>205</v>
      </c>
      <c r="Z17" s="309" t="s">
        <v>211</v>
      </c>
      <c r="AA17" s="309" t="s">
        <v>210</v>
      </c>
      <c r="AB17" s="309" t="s">
        <v>205</v>
      </c>
      <c r="AC17" s="309" t="s">
        <v>211</v>
      </c>
      <c r="AD17" s="309" t="s">
        <v>210</v>
      </c>
      <c r="AE17" s="309" t="s">
        <v>205</v>
      </c>
      <c r="AF17" s="309" t="s">
        <v>211</v>
      </c>
      <c r="AG17" s="309" t="s">
        <v>210</v>
      </c>
      <c r="AH17" s="309" t="s">
        <v>205</v>
      </c>
      <c r="AI17" s="309" t="s">
        <v>211</v>
      </c>
      <c r="AJ17" s="309" t="s">
        <v>210</v>
      </c>
      <c r="AK17" s="309" t="s">
        <v>205</v>
      </c>
      <c r="AL17" s="309" t="s">
        <v>211</v>
      </c>
      <c r="AM17" s="309" t="s">
        <v>210</v>
      </c>
      <c r="AN17" s="309" t="s">
        <v>205</v>
      </c>
      <c r="AO17" s="309" t="s">
        <v>211</v>
      </c>
      <c r="AP17" s="309" t="s">
        <v>210</v>
      </c>
      <c r="AQ17" s="309" t="s">
        <v>205</v>
      </c>
      <c r="AR17" s="309" t="s">
        <v>211</v>
      </c>
      <c r="AS17" s="309" t="s">
        <v>210</v>
      </c>
      <c r="AT17" s="309" t="s">
        <v>205</v>
      </c>
      <c r="AU17" s="309" t="s">
        <v>211</v>
      </c>
      <c r="AV17" s="309" t="s">
        <v>210</v>
      </c>
      <c r="AW17" s="309" t="s">
        <v>205</v>
      </c>
      <c r="AX17" s="309" t="s">
        <v>211</v>
      </c>
      <c r="AY17" s="309" t="s">
        <v>210</v>
      </c>
      <c r="AZ17" s="309" t="s">
        <v>205</v>
      </c>
      <c r="BA17" s="309" t="s">
        <v>211</v>
      </c>
      <c r="BB17" s="309" t="s">
        <v>210</v>
      </c>
      <c r="BC17" s="309" t="s">
        <v>205</v>
      </c>
      <c r="BD17" s="309" t="s">
        <v>211</v>
      </c>
      <c r="BE17" s="309" t="s">
        <v>210</v>
      </c>
      <c r="BF17" s="309" t="s">
        <v>205</v>
      </c>
      <c r="BG17" s="309" t="s">
        <v>211</v>
      </c>
      <c r="BH17" s="309" t="s">
        <v>210</v>
      </c>
      <c r="BI17" s="309" t="s">
        <v>205</v>
      </c>
      <c r="BJ17" s="309" t="s">
        <v>211</v>
      </c>
      <c r="BK17" s="309" t="s">
        <v>210</v>
      </c>
      <c r="BL17" s="309" t="s">
        <v>205</v>
      </c>
      <c r="BM17" s="309" t="s">
        <v>211</v>
      </c>
      <c r="BN17" s="309" t="s">
        <v>210</v>
      </c>
      <c r="BO17" s="309" t="s">
        <v>205</v>
      </c>
      <c r="BP17" s="309" t="s">
        <v>211</v>
      </c>
      <c r="BQ17" s="309" t="s">
        <v>210</v>
      </c>
      <c r="BR17" s="309" t="s">
        <v>205</v>
      </c>
      <c r="BS17" s="309" t="s">
        <v>211</v>
      </c>
      <c r="BT17" s="309" t="s">
        <v>210</v>
      </c>
      <c r="BU17" s="309" t="s">
        <v>205</v>
      </c>
      <c r="BV17" s="309" t="s">
        <v>211</v>
      </c>
      <c r="BW17" s="309" t="s">
        <v>210</v>
      </c>
      <c r="BX17" s="309" t="s">
        <v>205</v>
      </c>
      <c r="BY17" s="309" t="s">
        <v>211</v>
      </c>
      <c r="BZ17" s="309" t="s">
        <v>210</v>
      </c>
      <c r="CA17" s="309" t="s">
        <v>205</v>
      </c>
      <c r="CB17" s="309" t="s">
        <v>211</v>
      </c>
      <c r="CC17" s="303"/>
    </row>
    <row r="18" spans="2:106" ht="16.149999999999999" customHeight="1">
      <c r="B18" s="9"/>
      <c r="K18" s="595"/>
      <c r="L18" s="595"/>
      <c r="M18" s="595"/>
      <c r="N18" s="595"/>
      <c r="O18" s="595"/>
      <c r="P18" s="595"/>
      <c r="U18" s="490">
        <f>SUM(U21:U383)</f>
        <v>0</v>
      </c>
      <c r="V18" s="490">
        <f>SUM(V21:V389)</f>
        <v>0</v>
      </c>
      <c r="W18" s="490">
        <f>SUM(W21:W389)</f>
        <v>0</v>
      </c>
      <c r="X18" s="490">
        <f>SUM(X21:X383)</f>
        <v>0</v>
      </c>
      <c r="Y18" s="490">
        <f>SUM(Y21:Y389)</f>
        <v>0</v>
      </c>
      <c r="Z18" s="490">
        <f>SUM(Z21:Z389)</f>
        <v>0</v>
      </c>
      <c r="AA18" s="490">
        <f>SUM(AA21:AA383)</f>
        <v>0</v>
      </c>
      <c r="AB18" s="490">
        <f>SUM(AB21:AB389)</f>
        <v>0</v>
      </c>
      <c r="AC18" s="490">
        <f>SUM(AC21:AC389)</f>
        <v>0</v>
      </c>
      <c r="AD18" s="490">
        <f>SUM(AD21:AD383)</f>
        <v>0</v>
      </c>
      <c r="AE18" s="490">
        <f>SUM(AE21:AE389)</f>
        <v>0</v>
      </c>
      <c r="AF18" s="490">
        <f>SUM(AF21:AF389)</f>
        <v>0</v>
      </c>
      <c r="AG18" s="490">
        <f>SUM(AG21:AG383)</f>
        <v>0</v>
      </c>
      <c r="AH18" s="490">
        <f>SUM(AH21:AH389)</f>
        <v>0</v>
      </c>
      <c r="AI18" s="490">
        <f>SUM(AI21:AI389)</f>
        <v>0</v>
      </c>
      <c r="AJ18" s="490">
        <f>SUM(AJ21:AJ383)</f>
        <v>0</v>
      </c>
      <c r="AK18" s="490">
        <f>SUM(AK21:AK389)</f>
        <v>0</v>
      </c>
      <c r="AL18" s="490">
        <f>SUM(AL21:AL389)</f>
        <v>0</v>
      </c>
      <c r="AM18" s="490">
        <f>SUM(AM21:AM383)</f>
        <v>0</v>
      </c>
      <c r="AN18" s="490">
        <f>SUM(AN21:AN389)</f>
        <v>0</v>
      </c>
      <c r="AO18" s="490">
        <f>SUM(AO21:AO389)</f>
        <v>0</v>
      </c>
      <c r="AP18" s="490">
        <f>SUM(AP21:AP383)</f>
        <v>0</v>
      </c>
      <c r="AQ18" s="490">
        <f>SUM(AQ21:AQ389)</f>
        <v>0</v>
      </c>
      <c r="AR18" s="490">
        <f>SUM(AR21:AR389)</f>
        <v>0</v>
      </c>
      <c r="AS18" s="490">
        <f>SUM(AS21:AS383)</f>
        <v>0</v>
      </c>
      <c r="AT18" s="490">
        <f>SUM(AT21:AT389)</f>
        <v>0</v>
      </c>
      <c r="AU18" s="490">
        <f>SUM(AU21:AU389)</f>
        <v>0</v>
      </c>
      <c r="AV18" s="490">
        <f>SUM(AV21:AV383)</f>
        <v>0</v>
      </c>
      <c r="AW18" s="490">
        <f>SUM(AW21:AW389)</f>
        <v>0</v>
      </c>
      <c r="AX18" s="490">
        <f>SUM(AX21:AX389)</f>
        <v>0</v>
      </c>
      <c r="AY18" s="490">
        <f>SUM(AY21:AY383)</f>
        <v>0</v>
      </c>
      <c r="AZ18" s="490">
        <f>SUM(AZ21:AZ389)</f>
        <v>0</v>
      </c>
      <c r="BA18" s="490">
        <f>SUM(BA21:BA389)</f>
        <v>0</v>
      </c>
      <c r="BB18" s="490">
        <f>SUM(BB21:BB383)</f>
        <v>0</v>
      </c>
      <c r="BC18" s="490">
        <f>SUM(BC21:BC389)</f>
        <v>0</v>
      </c>
      <c r="BD18" s="490">
        <f>SUM(BD21:BD389)</f>
        <v>0</v>
      </c>
      <c r="BE18" s="490">
        <f>SUM(BE21:BE383)</f>
        <v>0</v>
      </c>
      <c r="BF18" s="490">
        <f>SUM(BF21:BF389)</f>
        <v>0</v>
      </c>
      <c r="BG18" s="490">
        <f>SUM(BG21:BG389)</f>
        <v>0</v>
      </c>
      <c r="BH18" s="490">
        <f>SUM(BH21:BH383)</f>
        <v>0</v>
      </c>
      <c r="BI18" s="490">
        <f>SUM(BI21:BI389)</f>
        <v>0</v>
      </c>
      <c r="BJ18" s="490">
        <f>SUM(BJ21:BJ389)</f>
        <v>0</v>
      </c>
      <c r="BK18" s="490">
        <f>SUM(BK21:BK383)</f>
        <v>0</v>
      </c>
      <c r="BL18" s="490">
        <f>SUM(BL21:BL389)</f>
        <v>0</v>
      </c>
      <c r="BM18" s="490">
        <f>SUM(BM21:BM389)</f>
        <v>0</v>
      </c>
      <c r="BN18" s="490">
        <f>SUM(BN21:BN383)</f>
        <v>0</v>
      </c>
      <c r="BO18" s="490">
        <f>SUM(BO21:BO389)</f>
        <v>0</v>
      </c>
      <c r="BP18" s="490">
        <f>SUM(BP21:BP389)</f>
        <v>0</v>
      </c>
      <c r="BQ18" s="490">
        <f>SUM(BQ21:BQ383)</f>
        <v>0</v>
      </c>
      <c r="BR18" s="490">
        <f>SUM(BR21:BR389)</f>
        <v>0</v>
      </c>
      <c r="BS18" s="490">
        <f>SUM(BS21:BS389)</f>
        <v>0</v>
      </c>
      <c r="BT18" s="490">
        <f>SUM(BT21:BT383)</f>
        <v>0</v>
      </c>
      <c r="BU18" s="490">
        <f>SUM(BU21:BU389)</f>
        <v>0</v>
      </c>
      <c r="BV18" s="490">
        <f>SUM(BV21:BV389)</f>
        <v>0</v>
      </c>
      <c r="BW18" s="490">
        <f>SUM(BW21:BW383)</f>
        <v>0</v>
      </c>
      <c r="BX18" s="490">
        <f>SUM(BX21:BX389)</f>
        <v>0</v>
      </c>
      <c r="BY18" s="490">
        <f>SUM(BY21:BY389)</f>
        <v>0</v>
      </c>
      <c r="BZ18" s="490">
        <f>SUM(BZ21:BZ383)</f>
        <v>0</v>
      </c>
      <c r="CA18" s="490">
        <f>SUM(CA21:CA389)</f>
        <v>0</v>
      </c>
      <c r="CB18" s="490">
        <f>SUM(CB21:CB389)</f>
        <v>0</v>
      </c>
      <c r="CC18" s="304"/>
      <c r="CH18" s="595"/>
      <c r="CI18" s="595"/>
      <c r="CJ18" s="595"/>
      <c r="CK18" s="595"/>
      <c r="CM18" s="595"/>
      <c r="CN18" s="595"/>
      <c r="CO18" s="595"/>
      <c r="CQ18" s="595"/>
      <c r="CR18" s="595"/>
      <c r="CS18" s="595"/>
      <c r="CT18" s="595"/>
      <c r="CV18" s="595"/>
      <c r="CW18" s="595"/>
      <c r="CX18" s="595"/>
      <c r="CY18" s="595"/>
    </row>
    <row r="19" spans="2:106" s="72" customFormat="1" ht="29.5" thickBot="1">
      <c r="B19" s="71"/>
      <c r="C19" s="295" t="s">
        <v>139</v>
      </c>
      <c r="D19" s="295" t="s">
        <v>212</v>
      </c>
      <c r="E19" s="295" t="s">
        <v>213</v>
      </c>
      <c r="F19" s="295" t="s">
        <v>118</v>
      </c>
      <c r="G19" s="295" t="s">
        <v>385</v>
      </c>
      <c r="H19" s="295" t="s">
        <v>386</v>
      </c>
      <c r="I19" s="295" t="s">
        <v>387</v>
      </c>
      <c r="J19" s="295" t="s">
        <v>9</v>
      </c>
      <c r="K19" s="295" t="s">
        <v>214</v>
      </c>
      <c r="L19" s="295" t="s">
        <v>388</v>
      </c>
      <c r="M19" s="295" t="s">
        <v>215</v>
      </c>
      <c r="N19" s="295" t="s">
        <v>389</v>
      </c>
      <c r="O19" s="295" t="s">
        <v>216</v>
      </c>
      <c r="Q19" s="69"/>
      <c r="R19" s="212"/>
      <c r="S19" s="212"/>
      <c r="T19" s="212"/>
      <c r="U19" s="441" t="s">
        <v>390</v>
      </c>
      <c r="V19" s="441" t="s">
        <v>391</v>
      </c>
      <c r="W19" s="441" t="s">
        <v>392</v>
      </c>
      <c r="X19" s="441" t="s">
        <v>390</v>
      </c>
      <c r="Y19" s="441" t="s">
        <v>391</v>
      </c>
      <c r="Z19" s="441" t="s">
        <v>392</v>
      </c>
      <c r="AA19" s="441" t="s">
        <v>390</v>
      </c>
      <c r="AB19" s="441" t="s">
        <v>391</v>
      </c>
      <c r="AC19" s="441" t="s">
        <v>392</v>
      </c>
      <c r="AD19" s="441" t="s">
        <v>390</v>
      </c>
      <c r="AE19" s="441" t="s">
        <v>391</v>
      </c>
      <c r="AF19" s="441" t="s">
        <v>392</v>
      </c>
      <c r="AG19" s="441" t="s">
        <v>390</v>
      </c>
      <c r="AH19" s="441" t="s">
        <v>391</v>
      </c>
      <c r="AI19" s="441" t="s">
        <v>392</v>
      </c>
      <c r="AJ19" s="441" t="s">
        <v>390</v>
      </c>
      <c r="AK19" s="441" t="s">
        <v>391</v>
      </c>
      <c r="AL19" s="441" t="s">
        <v>392</v>
      </c>
      <c r="AM19" s="441" t="s">
        <v>390</v>
      </c>
      <c r="AN19" s="441" t="s">
        <v>391</v>
      </c>
      <c r="AO19" s="441" t="s">
        <v>392</v>
      </c>
      <c r="AP19" s="441" t="s">
        <v>390</v>
      </c>
      <c r="AQ19" s="441" t="s">
        <v>391</v>
      </c>
      <c r="AR19" s="441" t="s">
        <v>392</v>
      </c>
      <c r="AS19" s="441" t="s">
        <v>390</v>
      </c>
      <c r="AT19" s="441" t="s">
        <v>391</v>
      </c>
      <c r="AU19" s="441" t="s">
        <v>392</v>
      </c>
      <c r="AV19" s="441" t="s">
        <v>390</v>
      </c>
      <c r="AW19" s="441" t="s">
        <v>391</v>
      </c>
      <c r="AX19" s="441" t="s">
        <v>392</v>
      </c>
      <c r="AY19" s="441" t="s">
        <v>390</v>
      </c>
      <c r="AZ19" s="441" t="s">
        <v>391</v>
      </c>
      <c r="BA19" s="441" t="s">
        <v>392</v>
      </c>
      <c r="BB19" s="441" t="s">
        <v>390</v>
      </c>
      <c r="BC19" s="441" t="s">
        <v>391</v>
      </c>
      <c r="BD19" s="441" t="s">
        <v>392</v>
      </c>
      <c r="BE19" s="441" t="s">
        <v>390</v>
      </c>
      <c r="BF19" s="441" t="s">
        <v>391</v>
      </c>
      <c r="BG19" s="441" t="s">
        <v>392</v>
      </c>
      <c r="BH19" s="441" t="s">
        <v>390</v>
      </c>
      <c r="BI19" s="441" t="s">
        <v>391</v>
      </c>
      <c r="BJ19" s="441" t="s">
        <v>392</v>
      </c>
      <c r="BK19" s="441" t="s">
        <v>390</v>
      </c>
      <c r="BL19" s="441" t="s">
        <v>391</v>
      </c>
      <c r="BM19" s="441" t="s">
        <v>392</v>
      </c>
      <c r="BN19" s="441" t="s">
        <v>390</v>
      </c>
      <c r="BO19" s="441" t="s">
        <v>391</v>
      </c>
      <c r="BP19" s="441" t="s">
        <v>392</v>
      </c>
      <c r="BQ19" s="441" t="s">
        <v>390</v>
      </c>
      <c r="BR19" s="441" t="s">
        <v>391</v>
      </c>
      <c r="BS19" s="441" t="s">
        <v>392</v>
      </c>
      <c r="BT19" s="441" t="s">
        <v>390</v>
      </c>
      <c r="BU19" s="441" t="s">
        <v>391</v>
      </c>
      <c r="BV19" s="441" t="s">
        <v>392</v>
      </c>
      <c r="BW19" s="441" t="s">
        <v>390</v>
      </c>
      <c r="BX19" s="441" t="s">
        <v>391</v>
      </c>
      <c r="BY19" s="441" t="s">
        <v>392</v>
      </c>
      <c r="BZ19" s="441" t="s">
        <v>390</v>
      </c>
      <c r="CA19" s="441" t="s">
        <v>391</v>
      </c>
      <c r="CB19" s="441" t="s">
        <v>392</v>
      </c>
      <c r="CC19" s="69"/>
      <c r="CH19" s="595"/>
      <c r="CI19" s="595"/>
      <c r="CJ19" s="595"/>
      <c r="CK19" s="595"/>
      <c r="CM19" s="595"/>
      <c r="CN19" s="595"/>
      <c r="CO19" s="595"/>
      <c r="CQ19" s="595"/>
      <c r="CR19" s="595"/>
      <c r="CS19" s="595"/>
      <c r="CT19" s="595"/>
      <c r="CV19" s="595"/>
      <c r="CW19" s="595"/>
      <c r="CX19" s="595"/>
      <c r="CY19" s="595"/>
    </row>
    <row r="20" spans="2:106" s="72" customFormat="1" ht="30" customHeight="1" thickTop="1">
      <c r="B20" s="71"/>
      <c r="C20" s="607" t="s">
        <v>217</v>
      </c>
      <c r="D20" s="607"/>
      <c r="E20" s="607"/>
      <c r="F20" s="607"/>
      <c r="G20" s="607"/>
      <c r="H20" s="607"/>
      <c r="I20" s="607"/>
      <c r="J20" s="607"/>
      <c r="K20" s="607"/>
      <c r="L20" s="607"/>
      <c r="M20" s="607"/>
      <c r="N20" s="607"/>
      <c r="O20" s="607"/>
      <c r="Q20" s="69"/>
      <c r="R20" s="212"/>
      <c r="S20" s="212"/>
      <c r="T20" s="212"/>
      <c r="U20" s="441"/>
      <c r="V20" s="441"/>
      <c r="W20" s="441"/>
      <c r="X20" s="441"/>
      <c r="Y20" s="441"/>
      <c r="Z20" s="441"/>
      <c r="AA20" s="441"/>
      <c r="AB20" s="441"/>
      <c r="AC20" s="441"/>
      <c r="AD20" s="441"/>
      <c r="AE20" s="441"/>
      <c r="AF20" s="441"/>
      <c r="AG20" s="441"/>
      <c r="AH20" s="441"/>
      <c r="AI20" s="441"/>
      <c r="AJ20" s="441"/>
      <c r="AK20" s="441"/>
      <c r="AL20" s="441"/>
      <c r="AM20" s="441"/>
      <c r="AN20" s="441"/>
      <c r="AO20" s="441"/>
      <c r="AP20" s="441"/>
      <c r="AQ20" s="441"/>
      <c r="AR20" s="441"/>
      <c r="AS20" s="441"/>
      <c r="AT20" s="441"/>
      <c r="AU20" s="441"/>
      <c r="AV20" s="441"/>
      <c r="AW20" s="441"/>
      <c r="AX20" s="441"/>
      <c r="AY20" s="441"/>
      <c r="AZ20" s="441"/>
      <c r="BA20" s="441"/>
      <c r="BB20" s="441"/>
      <c r="BC20" s="441"/>
      <c r="BD20" s="441"/>
      <c r="BE20" s="441"/>
      <c r="BF20" s="441"/>
      <c r="BG20" s="441"/>
      <c r="BH20" s="441"/>
      <c r="BI20" s="441"/>
      <c r="BJ20" s="441"/>
      <c r="BK20" s="441"/>
      <c r="BL20" s="441"/>
      <c r="BM20" s="441"/>
      <c r="BN20" s="441"/>
      <c r="BO20" s="441"/>
      <c r="BP20" s="441"/>
      <c r="BQ20" s="441"/>
      <c r="BR20" s="441"/>
      <c r="BS20" s="441"/>
      <c r="BT20" s="441"/>
      <c r="BU20" s="441"/>
      <c r="BV20" s="441"/>
      <c r="BW20" s="441"/>
      <c r="BX20" s="441"/>
      <c r="BY20" s="441"/>
      <c r="BZ20" s="441"/>
      <c r="CA20" s="441"/>
      <c r="CB20" s="441"/>
      <c r="CC20" s="69"/>
      <c r="CH20" s="120"/>
      <c r="CI20" s="120"/>
      <c r="CJ20" s="120"/>
      <c r="CK20" s="120"/>
      <c r="CM20" s="120"/>
      <c r="CN20" s="120"/>
      <c r="CO20" s="120"/>
      <c r="CQ20" s="120"/>
      <c r="CR20" s="120"/>
      <c r="CS20" s="120"/>
      <c r="CT20" s="120"/>
      <c r="CV20" s="120"/>
      <c r="CW20" s="120"/>
      <c r="CX20" s="120"/>
      <c r="CY20" s="120"/>
    </row>
    <row r="21" spans="2:106" ht="30" customHeight="1">
      <c r="B21" s="294" t="s">
        <v>475</v>
      </c>
      <c r="C21" s="310"/>
      <c r="D21" s="310"/>
      <c r="E21" s="310"/>
      <c r="F21" s="311" t="str">
        <f>_xlfn.IFNA(INDEX(Table_Def[[Asset category]:[Unit]],MATCH(Insert_Assets!C21,Table_Def[Asset category],0),2),"")</f>
        <v/>
      </c>
      <c r="G21" s="481"/>
      <c r="H21" s="481"/>
      <c r="I21" s="544">
        <f>E21*(G21-H21)</f>
        <v>0</v>
      </c>
      <c r="J21" s="310"/>
      <c r="K21" s="310"/>
      <c r="L21" s="544">
        <f>SUMIF($K$21:$K$383,K21,$I$21:$I$383)</f>
        <v>0</v>
      </c>
      <c r="M21" s="543">
        <f t="shared" ref="M21:M62" si="2">_xlfn.IFNA(IF(K21=0,1,IF(1-(INDEX($C$11:$D$11,MATCH(K21,$C$11:$C$11,0),2)/L21)&lt;0,0,1-(INDEX($C$11:$D$11,MATCH(K21,$C$11:$C$11,0),2)/L21))),1)</f>
        <v>1</v>
      </c>
      <c r="N21" s="544">
        <f>I21*(1-M21)</f>
        <v>0</v>
      </c>
      <c r="O21" s="314">
        <f>_xlfn.IFNA(IF(INDEX(Table_Def[],MATCH(C21,Table_Def[Asset category],0),3)=0,20,INDEX(Table_Def[],MATCH(C21,Table_Def[Asset category],0),3)),0)</f>
        <v>0</v>
      </c>
      <c r="P21" s="315"/>
      <c r="Q21" s="482"/>
      <c r="S21" s="208"/>
      <c r="T21" s="208"/>
      <c r="U21" s="485">
        <f>SUMIF($CH$7:$DA$7,U$16,$CH25:$DA25)</f>
        <v>0</v>
      </c>
      <c r="V21" s="485">
        <f>SUMIF($CH$7:$DA$7,U$16,$CH24:$DA24)</f>
        <v>0</v>
      </c>
      <c r="W21" s="485">
        <f>SUMIF($CH$7:$DA$7,U$16,$CH26:$DA26)</f>
        <v>0</v>
      </c>
      <c r="X21" s="485">
        <f>SUMIF($CH$7:$DA$7,X$16,$CH25:$DA25)</f>
        <v>0</v>
      </c>
      <c r="Y21" s="485">
        <f>SUMIF($CH$7:$DA$7,X$16,$CH24:$DA24)</f>
        <v>0</v>
      </c>
      <c r="Z21" s="485">
        <f>SUMIF($CH$7:$DA$7,X$16,$CH26:$DA26)</f>
        <v>0</v>
      </c>
      <c r="AA21" s="485">
        <f>SUMIF($CH$7:$DA$7,AA$16,$CH25:$DA25)</f>
        <v>0</v>
      </c>
      <c r="AB21" s="485">
        <f>SUMIF($CH$7:$DA$7,AA$16,$CH24:$DA24)</f>
        <v>0</v>
      </c>
      <c r="AC21" s="485">
        <f>SUMIF($CH$7:$DA$7,AA$16,$CH26:$DA26)</f>
        <v>0</v>
      </c>
      <c r="AD21" s="485">
        <f>SUMIF($CH$7:$DA$7,AD$16,$CH25:$DA25)</f>
        <v>0</v>
      </c>
      <c r="AE21" s="485">
        <f>SUMIF($CH$7:$DA$7,AD$16,$CH24:$DA24)</f>
        <v>0</v>
      </c>
      <c r="AF21" s="485">
        <f>SUMIF($CH$7:$DA$7,AD$16,$CH26:$DA26)</f>
        <v>0</v>
      </c>
      <c r="AG21" s="485">
        <f>SUMIF($CH$7:$DA$7,AG$16,$CH25:$DA25)</f>
        <v>0</v>
      </c>
      <c r="AH21" s="485">
        <f>SUMIF($CH$7:$DA$7,AG$16,$CH24:$DA24)</f>
        <v>0</v>
      </c>
      <c r="AI21" s="485">
        <f>SUMIF($CH$7:$DA$7,AG$16,$CH26:$DA26)</f>
        <v>0</v>
      </c>
      <c r="AJ21" s="485">
        <f>SUMIF($CH$7:$DA$7,AJ$16,$CH25:$DA25)</f>
        <v>0</v>
      </c>
      <c r="AK21" s="485">
        <f>SUMIF($CH$7:$DA$7,AJ$16,$CH24:$DA24)</f>
        <v>0</v>
      </c>
      <c r="AL21" s="485">
        <f>SUMIF($CH$7:$DA$7,AJ$16,$CH26:$DA26)</f>
        <v>0</v>
      </c>
      <c r="AM21" s="485">
        <f>SUMIF($CH$7:$DA$7,AM$16,$CH25:$DA25)</f>
        <v>0</v>
      </c>
      <c r="AN21" s="485">
        <f>SUMIF($CH$7:$DA$7,AM$16,$CH24:$DA24)</f>
        <v>0</v>
      </c>
      <c r="AO21" s="485">
        <f>SUMIF($CH$7:$DA$7,AM$16,$CH26:$DA26)</f>
        <v>0</v>
      </c>
      <c r="AP21" s="485">
        <f>SUMIF($CH$7:$DA$7,AP$16,$CH25:$DA25)</f>
        <v>0</v>
      </c>
      <c r="AQ21" s="485">
        <f>SUMIF($CH$7:$DA$7,AP$16,$CH24:$DA24)</f>
        <v>0</v>
      </c>
      <c r="AR21" s="485">
        <f>SUMIF($CH$7:$DA$7,AP$16,$CH26:$DA26)</f>
        <v>0</v>
      </c>
      <c r="AS21" s="485">
        <f>SUMIF($CH$7:$DA$7,AS$16,$CH25:$DA25)</f>
        <v>0</v>
      </c>
      <c r="AT21" s="485">
        <f>SUMIF($CH$7:$DA$7,AS$16,$CH24:$DA24)</f>
        <v>0</v>
      </c>
      <c r="AU21" s="485">
        <f>SUMIF($CH$7:$DA$7,AS$16,$CH26:$DA26)</f>
        <v>0</v>
      </c>
      <c r="AV21" s="485">
        <f>SUMIF($CH$7:$DA$7,AV$16,$CH25:$DA25)</f>
        <v>0</v>
      </c>
      <c r="AW21" s="485">
        <f>SUMIF($CH$7:$DA$7,AV$16,$CH24:$DA24)</f>
        <v>0</v>
      </c>
      <c r="AX21" s="485">
        <f>SUMIF($CH$7:$DA$7,AV$16,$CH26:$DA26)</f>
        <v>0</v>
      </c>
      <c r="AY21" s="485">
        <f>SUMIF($CH$7:$DA$7,AY$16,$CH25:$DA25)</f>
        <v>0</v>
      </c>
      <c r="AZ21" s="485">
        <f>SUMIF($CH$7:$DA$7,AY$16,$CH24:$DA24)</f>
        <v>0</v>
      </c>
      <c r="BA21" s="485">
        <f>SUMIF($CH$7:$DA$7,AY$16,$CH26:$DA26)</f>
        <v>0</v>
      </c>
      <c r="BB21" s="485">
        <f>SUMIF($CH$7:$DA$7,BB$16,$CH25:$DA25)</f>
        <v>0</v>
      </c>
      <c r="BC21" s="485">
        <f>SUMIF($CH$7:$DA$7,BB$16,$CH24:$DA24)</f>
        <v>0</v>
      </c>
      <c r="BD21" s="485">
        <f>SUMIF($CH$7:$DA$7,BB$16,$CH26:$DA26)</f>
        <v>0</v>
      </c>
      <c r="BE21" s="485">
        <f>SUMIF($CH$7:$DA$7,BE$16,$CH25:$DA25)</f>
        <v>0</v>
      </c>
      <c r="BF21" s="485">
        <f>SUMIF($CH$7:$DA$7,BE$16,$CH24:$DA24)</f>
        <v>0</v>
      </c>
      <c r="BG21" s="485">
        <f>SUMIF($CH$7:$DA$7,BE$16,$CH26:$DA26)</f>
        <v>0</v>
      </c>
      <c r="BH21" s="485">
        <f>SUMIF($CH$7:$DA$7,BH$16,$CH25:$DA25)</f>
        <v>0</v>
      </c>
      <c r="BI21" s="485">
        <f>SUMIF($CH$7:$DA$7,BH$16,$CH24:$DA24)</f>
        <v>0</v>
      </c>
      <c r="BJ21" s="485">
        <f>SUMIF($CH$7:$DA$7,BH$16,$CH26:$DA26)</f>
        <v>0</v>
      </c>
      <c r="BK21" s="485">
        <f>SUMIF($CH$7:$DA$7,BK$16,$CH25:$DA25)</f>
        <v>0</v>
      </c>
      <c r="BL21" s="485">
        <f>SUMIF($CH$7:$DA$7,BK$16,$CH24:$DA24)</f>
        <v>0</v>
      </c>
      <c r="BM21" s="485">
        <f>SUMIF($CH$7:$DA$7,BK$16,$CH26:$DA26)</f>
        <v>0</v>
      </c>
      <c r="BN21" s="485">
        <f>SUMIF($CH$7:$DA$7,BN$16,$CH25:$DA25)</f>
        <v>0</v>
      </c>
      <c r="BO21" s="485">
        <f>SUMIF($CH$7:$DA$7,BN$16,$CH24:$DA24)</f>
        <v>0</v>
      </c>
      <c r="BP21" s="485">
        <f>SUMIF($CH$7:$DA$7,BN$16,$CH26:$DA26)</f>
        <v>0</v>
      </c>
      <c r="BQ21" s="485">
        <f>SUMIF($CH$7:$DA$7,BQ$16,$CH25:$DA25)</f>
        <v>0</v>
      </c>
      <c r="BR21" s="485">
        <f>SUMIF($CH$7:$DA$7,BQ$16,$CH24:$DA24)</f>
        <v>0</v>
      </c>
      <c r="BS21" s="485">
        <f>SUMIF($CH$7:$DA$7,BQ$16,$CH26:$DA26)</f>
        <v>0</v>
      </c>
      <c r="BT21" s="485">
        <f>SUMIF($CH$7:$DA$7,BT$16,$CH25:$DA25)</f>
        <v>0</v>
      </c>
      <c r="BU21" s="485">
        <f>SUMIF($CH$7:$DA$7,BT$16,$CH24:$DA24)</f>
        <v>0</v>
      </c>
      <c r="BV21" s="485">
        <f>SUMIF($CH$7:$DA$7,BT$16,$CH26:$DA26)</f>
        <v>0</v>
      </c>
      <c r="BW21" s="485">
        <f>SUMIF($CH$7:$DA$7,BW$16,$CH25:$DA25)</f>
        <v>0</v>
      </c>
      <c r="BX21" s="485">
        <f>SUMIF($CH$7:$DA$7,BW$16,$CH24:$DA24)</f>
        <v>0</v>
      </c>
      <c r="BY21" s="485">
        <f>SUMIF($CH$7:$DA$7,BW$16,$CH26:$DA26)</f>
        <v>0</v>
      </c>
      <c r="BZ21" s="485">
        <f>SUMIF($CH$7:$DA$7,BZ$16,$CH25:$DA25)</f>
        <v>0</v>
      </c>
      <c r="CA21" s="485">
        <f>SUMIF($CH$7:$DA$7,BZ$16,$CH24:$DA24)</f>
        <v>0</v>
      </c>
      <c r="CB21" s="485">
        <f>SUMIF($CH$7:$DA$7,BZ$16,$CH26:$DA26)</f>
        <v>0</v>
      </c>
      <c r="CC21" s="37"/>
      <c r="CD21" s="317"/>
      <c r="CE21" s="317"/>
      <c r="CG21" s="72"/>
    </row>
    <row r="22" spans="2:106" ht="15" hidden="1" customHeight="1" outlineLevel="1">
      <c r="B22" s="293"/>
      <c r="C22" s="310"/>
      <c r="D22" s="310"/>
      <c r="E22" s="310"/>
      <c r="F22" s="311" t="str">
        <f>_xlfn.IFNA(INDEX(Table_Def[[Asset category]:[Unit]],MATCH(Insert_Assets!C22,Table_Def[Asset category],0),2),"")</f>
        <v/>
      </c>
      <c r="G22" s="481"/>
      <c r="H22" s="481"/>
      <c r="I22" s="544">
        <f t="shared" ref="I22:I56" si="3">E22*(G22-H22)</f>
        <v>0</v>
      </c>
      <c r="J22" s="310"/>
      <c r="K22" s="310"/>
      <c r="L22" s="544"/>
      <c r="M22" s="543">
        <f t="shared" si="2"/>
        <v>1</v>
      </c>
      <c r="N22" s="544">
        <f t="shared" ref="N22:N86" si="4">I22*(1-M22)</f>
        <v>0</v>
      </c>
      <c r="O22" s="319">
        <f>_xlfn.IFNA(IF(INDEX(Table_Def[],MATCH(C22,Table_Def[Asset category],0),3)=0,1,INDEX(Table_Def[],MATCH(C22,Table_Def[Asset category],0),3)),0)</f>
        <v>0</v>
      </c>
      <c r="Q22" s="482"/>
      <c r="S22" s="208"/>
      <c r="T22" s="208"/>
      <c r="U22" s="485"/>
      <c r="V22" s="485"/>
      <c r="W22" s="485"/>
      <c r="X22" s="485"/>
      <c r="Y22" s="485"/>
      <c r="Z22" s="485"/>
      <c r="AA22" s="485"/>
      <c r="AB22" s="485"/>
      <c r="AC22" s="485"/>
      <c r="AD22" s="485"/>
      <c r="AE22" s="485"/>
      <c r="AF22" s="485"/>
      <c r="AG22" s="485"/>
      <c r="AH22" s="485"/>
      <c r="AI22" s="485"/>
      <c r="AJ22" s="485"/>
      <c r="AK22" s="485"/>
      <c r="AL22" s="485"/>
      <c r="AM22" s="485"/>
      <c r="AN22" s="485"/>
      <c r="AO22" s="485"/>
      <c r="AP22" s="485"/>
      <c r="AQ22" s="485"/>
      <c r="AR22" s="485"/>
      <c r="AS22" s="485"/>
      <c r="AT22" s="485"/>
      <c r="AU22" s="485"/>
      <c r="AV22" s="485"/>
      <c r="AW22" s="485"/>
      <c r="AX22" s="485"/>
      <c r="AY22" s="485"/>
      <c r="AZ22" s="485"/>
      <c r="BA22" s="485"/>
      <c r="BB22" s="485"/>
      <c r="BC22" s="485"/>
      <c r="BD22" s="485"/>
      <c r="BE22" s="485"/>
      <c r="BF22" s="485"/>
      <c r="BG22" s="485"/>
      <c r="BH22" s="485"/>
      <c r="BI22" s="485"/>
      <c r="BJ22" s="485"/>
      <c r="BK22" s="485"/>
      <c r="BL22" s="485"/>
      <c r="BM22" s="485"/>
      <c r="BN22" s="485"/>
      <c r="BO22" s="485"/>
      <c r="BP22" s="485"/>
      <c r="BQ22" s="485"/>
      <c r="BR22" s="485"/>
      <c r="BS22" s="485"/>
      <c r="BT22" s="485"/>
      <c r="BU22" s="485"/>
      <c r="BV22" s="485"/>
      <c r="BW22" s="485"/>
      <c r="BX22" s="485"/>
      <c r="BY22" s="485"/>
      <c r="BZ22" s="485"/>
      <c r="CA22" s="485"/>
      <c r="CB22" s="485"/>
      <c r="CC22" s="37"/>
      <c r="CD22" s="317"/>
      <c r="CE22" s="317"/>
      <c r="CF22" s="8" t="s">
        <v>218</v>
      </c>
      <c r="CG22" s="72"/>
      <c r="CH22" s="320">
        <f>IF($J21=CH$7,$O21,
IF(CG21&gt;0,CG21-1,0))</f>
        <v>0</v>
      </c>
      <c r="CI22" s="320">
        <f ca="1">IF(OR($J21=CI$7,CH23=$O21),$O21,
IF(CH22&gt;0,CH22-1,0))</f>
        <v>0</v>
      </c>
      <c r="CJ22" s="320">
        <f t="shared" ref="CJ22:DA22" ca="1" si="5">IF(OR($J21=CJ$7,CI23=$O21),$O21,
IF(CI22&gt;0,CI22-1,0))</f>
        <v>0</v>
      </c>
      <c r="CK22" s="320">
        <f t="shared" ca="1" si="5"/>
        <v>0</v>
      </c>
      <c r="CL22" s="320">
        <f t="shared" ca="1" si="5"/>
        <v>0</v>
      </c>
      <c r="CM22" s="320">
        <f t="shared" ca="1" si="5"/>
        <v>0</v>
      </c>
      <c r="CN22" s="320">
        <f t="shared" ca="1" si="5"/>
        <v>0</v>
      </c>
      <c r="CO22" s="320">
        <f t="shared" ca="1" si="5"/>
        <v>0</v>
      </c>
      <c r="CP22" s="320">
        <f t="shared" ca="1" si="5"/>
        <v>0</v>
      </c>
      <c r="CQ22" s="320">
        <f t="shared" ca="1" si="5"/>
        <v>0</v>
      </c>
      <c r="CR22" s="320">
        <f t="shared" ca="1" si="5"/>
        <v>0</v>
      </c>
      <c r="CS22" s="320">
        <f t="shared" ca="1" si="5"/>
        <v>0</v>
      </c>
      <c r="CT22" s="320">
        <f t="shared" ca="1" si="5"/>
        <v>0</v>
      </c>
      <c r="CU22" s="320">
        <f t="shared" ca="1" si="5"/>
        <v>0</v>
      </c>
      <c r="CV22" s="320">
        <f t="shared" ca="1" si="5"/>
        <v>0</v>
      </c>
      <c r="CW22" s="320">
        <f t="shared" ca="1" si="5"/>
        <v>0</v>
      </c>
      <c r="CX22" s="320">
        <f t="shared" ca="1" si="5"/>
        <v>0</v>
      </c>
      <c r="CY22" s="320">
        <f t="shared" ca="1" si="5"/>
        <v>0</v>
      </c>
      <c r="CZ22" s="320">
        <f t="shared" ca="1" si="5"/>
        <v>0</v>
      </c>
      <c r="DA22" s="320">
        <f t="shared" ca="1" si="5"/>
        <v>0</v>
      </c>
    </row>
    <row r="23" spans="2:106" ht="15" hidden="1" customHeight="1" outlineLevel="1">
      <c r="B23" s="293"/>
      <c r="C23" s="310"/>
      <c r="D23" s="310"/>
      <c r="E23" s="310"/>
      <c r="F23" s="311" t="str">
        <f>_xlfn.IFNA(INDEX(Table_Def[[Asset category]:[Unit]],MATCH(Insert_Assets!C23,Table_Def[Asset category],0),2),"")</f>
        <v/>
      </c>
      <c r="G23" s="481"/>
      <c r="H23" s="481"/>
      <c r="I23" s="544">
        <f t="shared" si="3"/>
        <v>0</v>
      </c>
      <c r="J23" s="310"/>
      <c r="K23" s="310"/>
      <c r="L23" s="544"/>
      <c r="M23" s="543">
        <f t="shared" si="2"/>
        <v>1</v>
      </c>
      <c r="N23" s="544">
        <f t="shared" si="4"/>
        <v>0</v>
      </c>
      <c r="O23" s="319">
        <f>_xlfn.IFNA(IF(INDEX(Table_Def[],MATCH(C23,Table_Def[Asset category],0),3)=0,1,INDEX(Table_Def[],MATCH(C23,Table_Def[Asset category],0),3)),0)</f>
        <v>0</v>
      </c>
      <c r="Q23" s="482"/>
      <c r="S23" s="208"/>
      <c r="T23" s="208"/>
      <c r="U23" s="485"/>
      <c r="V23" s="485"/>
      <c r="W23" s="485"/>
      <c r="X23" s="485"/>
      <c r="Y23" s="485"/>
      <c r="Z23" s="485"/>
      <c r="AA23" s="485"/>
      <c r="AB23" s="485"/>
      <c r="AC23" s="485"/>
      <c r="AD23" s="485"/>
      <c r="AE23" s="485"/>
      <c r="AF23" s="485"/>
      <c r="AG23" s="485"/>
      <c r="AH23" s="485"/>
      <c r="AI23" s="485"/>
      <c r="AJ23" s="485"/>
      <c r="AK23" s="485"/>
      <c r="AL23" s="485"/>
      <c r="AM23" s="485"/>
      <c r="AN23" s="485"/>
      <c r="AO23" s="485"/>
      <c r="AP23" s="485"/>
      <c r="AQ23" s="485"/>
      <c r="AR23" s="485"/>
      <c r="AS23" s="485"/>
      <c r="AT23" s="485"/>
      <c r="AU23" s="485"/>
      <c r="AV23" s="485"/>
      <c r="AW23" s="485"/>
      <c r="AX23" s="485"/>
      <c r="AY23" s="485"/>
      <c r="AZ23" s="485"/>
      <c r="BA23" s="485"/>
      <c r="BB23" s="485"/>
      <c r="BC23" s="485"/>
      <c r="BD23" s="485"/>
      <c r="BE23" s="485"/>
      <c r="BF23" s="485"/>
      <c r="BG23" s="485"/>
      <c r="BH23" s="485"/>
      <c r="BI23" s="485"/>
      <c r="BJ23" s="485"/>
      <c r="BK23" s="485"/>
      <c r="BL23" s="485"/>
      <c r="BM23" s="485"/>
      <c r="BN23" s="485"/>
      <c r="BO23" s="485"/>
      <c r="BP23" s="485"/>
      <c r="BQ23" s="485"/>
      <c r="BR23" s="485"/>
      <c r="BS23" s="485"/>
      <c r="BT23" s="485"/>
      <c r="BU23" s="485"/>
      <c r="BV23" s="485"/>
      <c r="BW23" s="485"/>
      <c r="BX23" s="485"/>
      <c r="BY23" s="485"/>
      <c r="BZ23" s="485"/>
      <c r="CA23" s="485"/>
      <c r="CB23" s="485"/>
      <c r="CC23" s="37"/>
      <c r="CD23" s="317"/>
      <c r="CE23" s="317"/>
      <c r="CF23" s="8" t="s">
        <v>219</v>
      </c>
      <c r="CG23" s="72"/>
      <c r="CH23" s="320">
        <f ca="1">IF(AND(CH22=$O21,CH22&gt;0),1,IF(CH22=0,0,OFFSET(CH22,,(CH22-$O21),1,1)-CH22+1))</f>
        <v>0</v>
      </c>
      <c r="CI23" s="320">
        <f ca="1">IF(AND(CI22=$O21,CI22&gt;0),1,IF(CI22=0,0,OFFSET(CI22,,(CI22-$O21),1,1)-CI22+1))</f>
        <v>0</v>
      </c>
      <c r="CJ23" s="320">
        <f t="shared" ref="CJ23:DA23" ca="1" si="6">IF(AND(CJ22=$O21,CJ22&gt;0),1,IF(CJ22=0,0,OFFSET(CJ22,,(CJ22-$O21),1,1)-CJ22+1))</f>
        <v>0</v>
      </c>
      <c r="CK23" s="320">
        <f t="shared" ca="1" si="6"/>
        <v>0</v>
      </c>
      <c r="CL23" s="320">
        <f t="shared" ca="1" si="6"/>
        <v>0</v>
      </c>
      <c r="CM23" s="320">
        <f t="shared" ca="1" si="6"/>
        <v>0</v>
      </c>
      <c r="CN23" s="320">
        <f t="shared" ca="1" si="6"/>
        <v>0</v>
      </c>
      <c r="CO23" s="320">
        <f t="shared" ca="1" si="6"/>
        <v>0</v>
      </c>
      <c r="CP23" s="320">
        <f t="shared" ca="1" si="6"/>
        <v>0</v>
      </c>
      <c r="CQ23" s="320">
        <f t="shared" ca="1" si="6"/>
        <v>0</v>
      </c>
      <c r="CR23" s="320">
        <f t="shared" ca="1" si="6"/>
        <v>0</v>
      </c>
      <c r="CS23" s="320">
        <f t="shared" ca="1" si="6"/>
        <v>0</v>
      </c>
      <c r="CT23" s="320">
        <f t="shared" ca="1" si="6"/>
        <v>0</v>
      </c>
      <c r="CU23" s="320">
        <f t="shared" ca="1" si="6"/>
        <v>0</v>
      </c>
      <c r="CV23" s="320">
        <f t="shared" ca="1" si="6"/>
        <v>0</v>
      </c>
      <c r="CW23" s="320">
        <f t="shared" ca="1" si="6"/>
        <v>0</v>
      </c>
      <c r="CX23" s="320">
        <f t="shared" ca="1" si="6"/>
        <v>0</v>
      </c>
      <c r="CY23" s="320">
        <f t="shared" ca="1" si="6"/>
        <v>0</v>
      </c>
      <c r="CZ23" s="320">
        <f t="shared" ca="1" si="6"/>
        <v>0</v>
      </c>
      <c r="DA23" s="320">
        <f t="shared" ca="1" si="6"/>
        <v>0</v>
      </c>
    </row>
    <row r="24" spans="2:106" ht="15" hidden="1" customHeight="1" outlineLevel="1">
      <c r="B24" s="293"/>
      <c r="C24" s="310"/>
      <c r="D24" s="310"/>
      <c r="E24" s="310"/>
      <c r="F24" s="311" t="str">
        <f>_xlfn.IFNA(INDEX(Table_Def[[Asset category]:[Unit]],MATCH(Insert_Assets!C24,Table_Def[Asset category],0),2),"")</f>
        <v/>
      </c>
      <c r="G24" s="481"/>
      <c r="H24" s="481"/>
      <c r="I24" s="544">
        <f t="shared" si="3"/>
        <v>0</v>
      </c>
      <c r="J24" s="310"/>
      <c r="K24" s="310"/>
      <c r="L24" s="544"/>
      <c r="M24" s="543">
        <f t="shared" si="2"/>
        <v>1</v>
      </c>
      <c r="N24" s="544">
        <f t="shared" si="4"/>
        <v>0</v>
      </c>
      <c r="O24" s="319">
        <f>_xlfn.IFNA(IF(INDEX(Table_Def[],MATCH(C24,Table_Def[Asset category],0),3)=0,1,INDEX(Table_Def[],MATCH(C24,Table_Def[Asset category],0),3)),0)</f>
        <v>0</v>
      </c>
      <c r="Q24" s="482"/>
      <c r="S24" s="208"/>
      <c r="T24" s="208"/>
      <c r="U24" s="485"/>
      <c r="V24" s="485"/>
      <c r="W24" s="485"/>
      <c r="X24" s="485"/>
      <c r="Y24" s="485"/>
      <c r="Z24" s="485"/>
      <c r="AA24" s="485"/>
      <c r="AB24" s="485"/>
      <c r="AC24" s="485"/>
      <c r="AD24" s="485"/>
      <c r="AE24" s="485"/>
      <c r="AF24" s="485"/>
      <c r="AG24" s="485"/>
      <c r="AH24" s="485"/>
      <c r="AI24" s="485"/>
      <c r="AJ24" s="485"/>
      <c r="AK24" s="485"/>
      <c r="AL24" s="485"/>
      <c r="AM24" s="485"/>
      <c r="AN24" s="485"/>
      <c r="AO24" s="485"/>
      <c r="AP24" s="485"/>
      <c r="AQ24" s="485"/>
      <c r="AR24" s="485"/>
      <c r="AS24" s="485"/>
      <c r="AT24" s="485"/>
      <c r="AU24" s="485"/>
      <c r="AV24" s="485"/>
      <c r="AW24" s="485"/>
      <c r="AX24" s="485"/>
      <c r="AY24" s="485"/>
      <c r="AZ24" s="485"/>
      <c r="BA24" s="485"/>
      <c r="BB24" s="485"/>
      <c r="BC24" s="485"/>
      <c r="BD24" s="485"/>
      <c r="BE24" s="485"/>
      <c r="BF24" s="485"/>
      <c r="BG24" s="485"/>
      <c r="BH24" s="485"/>
      <c r="BI24" s="485"/>
      <c r="BJ24" s="485"/>
      <c r="BK24" s="485"/>
      <c r="BL24" s="485"/>
      <c r="BM24" s="485"/>
      <c r="BN24" s="485"/>
      <c r="BO24" s="485"/>
      <c r="BP24" s="485"/>
      <c r="BQ24" s="485"/>
      <c r="BR24" s="485"/>
      <c r="BS24" s="485"/>
      <c r="BT24" s="485"/>
      <c r="BU24" s="485"/>
      <c r="BV24" s="485"/>
      <c r="BW24" s="485"/>
      <c r="BX24" s="485"/>
      <c r="BY24" s="485"/>
      <c r="BZ24" s="485"/>
      <c r="CA24" s="485"/>
      <c r="CB24" s="485"/>
      <c r="CC24" s="37"/>
      <c r="CD24" s="317"/>
      <c r="CE24" s="317"/>
      <c r="CF24" s="8" t="s">
        <v>205</v>
      </c>
      <c r="CH24" s="321">
        <f t="shared" ref="CH24:CL24" si="7">IF($J21=CH$7,$I21*$M21,IF(CH22=$O21,$I21,
IF(CG24&gt;0,+CG24-CG25,0)))</f>
        <v>0</v>
      </c>
      <c r="CI24" s="321">
        <f ca="1">IF($J21=CI$7,$I21*$M21,IF(CI22=$O21,$I21,
IF(CH24&gt;0,+CH24-CH25,0)))</f>
        <v>0</v>
      </c>
      <c r="CJ24" s="321">
        <f t="shared" ca="1" si="7"/>
        <v>0</v>
      </c>
      <c r="CK24" s="321">
        <f t="shared" ca="1" si="7"/>
        <v>0</v>
      </c>
      <c r="CL24" s="321">
        <f t="shared" ca="1" si="7"/>
        <v>0</v>
      </c>
      <c r="CM24" s="321">
        <f ca="1">IF($J21=CM$7,$I21*$M21,IF(CM22=$O21,$I21,
IF(CL24&gt;0,+CL24-CL25,0)))</f>
        <v>0</v>
      </c>
      <c r="CN24" s="321">
        <f t="shared" ref="CN24:DA24" ca="1" si="8">IF($J21=CN$7,$I21*$M21,IF(CN22=$O21,$I21,
IF(CM24&gt;0,+CM24-CM25,0)))</f>
        <v>0</v>
      </c>
      <c r="CO24" s="321">
        <f t="shared" ca="1" si="8"/>
        <v>0</v>
      </c>
      <c r="CP24" s="321">
        <f t="shared" ca="1" si="8"/>
        <v>0</v>
      </c>
      <c r="CQ24" s="321">
        <f t="shared" ca="1" si="8"/>
        <v>0</v>
      </c>
      <c r="CR24" s="321">
        <f t="shared" ca="1" si="8"/>
        <v>0</v>
      </c>
      <c r="CS24" s="321">
        <f t="shared" ca="1" si="8"/>
        <v>0</v>
      </c>
      <c r="CT24" s="321">
        <f t="shared" ca="1" si="8"/>
        <v>0</v>
      </c>
      <c r="CU24" s="321">
        <f t="shared" ca="1" si="8"/>
        <v>0</v>
      </c>
      <c r="CV24" s="321">
        <f t="shared" ca="1" si="8"/>
        <v>0</v>
      </c>
      <c r="CW24" s="321">
        <f t="shared" ca="1" si="8"/>
        <v>0</v>
      </c>
      <c r="CX24" s="321">
        <f t="shared" ca="1" si="8"/>
        <v>0</v>
      </c>
      <c r="CY24" s="321">
        <f t="shared" ca="1" si="8"/>
        <v>0</v>
      </c>
      <c r="CZ24" s="321">
        <f t="shared" ca="1" si="8"/>
        <v>0</v>
      </c>
      <c r="DA24" s="321">
        <f t="shared" ca="1" si="8"/>
        <v>0</v>
      </c>
      <c r="DB24" s="321"/>
    </row>
    <row r="25" spans="2:106" ht="15" hidden="1" customHeight="1" outlineLevel="1">
      <c r="B25" s="293"/>
      <c r="C25" s="310"/>
      <c r="D25" s="310"/>
      <c r="E25" s="310"/>
      <c r="F25" s="311" t="str">
        <f>_xlfn.IFNA(INDEX(Table_Def[[Asset category]:[Unit]],MATCH(Insert_Assets!C25,Table_Def[Asset category],0),2),"")</f>
        <v/>
      </c>
      <c r="G25" s="481"/>
      <c r="H25" s="481"/>
      <c r="I25" s="544">
        <f t="shared" si="3"/>
        <v>0</v>
      </c>
      <c r="J25" s="310"/>
      <c r="K25" s="310"/>
      <c r="L25" s="544"/>
      <c r="M25" s="543">
        <f t="shared" si="2"/>
        <v>1</v>
      </c>
      <c r="N25" s="544">
        <f t="shared" si="4"/>
        <v>0</v>
      </c>
      <c r="O25" s="319">
        <f>_xlfn.IFNA(IF(INDEX(Table_Def[],MATCH(C25,Table_Def[Asset category],0),3)=0,1,INDEX(Table_Def[],MATCH(C25,Table_Def[Asset category],0),3)),0)</f>
        <v>0</v>
      </c>
      <c r="Q25" s="482"/>
      <c r="S25" s="208"/>
      <c r="T25" s="208"/>
      <c r="U25" s="485"/>
      <c r="V25" s="485"/>
      <c r="W25" s="485"/>
      <c r="X25" s="485"/>
      <c r="Y25" s="485"/>
      <c r="Z25" s="485"/>
      <c r="AA25" s="485"/>
      <c r="AB25" s="485"/>
      <c r="AC25" s="485"/>
      <c r="AD25" s="485"/>
      <c r="AE25" s="485"/>
      <c r="AF25" s="485"/>
      <c r="AG25" s="485"/>
      <c r="AH25" s="485"/>
      <c r="AI25" s="485"/>
      <c r="AJ25" s="485"/>
      <c r="AK25" s="485"/>
      <c r="AL25" s="485"/>
      <c r="AM25" s="485"/>
      <c r="AN25" s="485"/>
      <c r="AO25" s="485"/>
      <c r="AP25" s="485"/>
      <c r="AQ25" s="485"/>
      <c r="AR25" s="485"/>
      <c r="AS25" s="485"/>
      <c r="AT25" s="485"/>
      <c r="AU25" s="485"/>
      <c r="AV25" s="485"/>
      <c r="AW25" s="485"/>
      <c r="AX25" s="485"/>
      <c r="AY25" s="485"/>
      <c r="AZ25" s="485"/>
      <c r="BA25" s="485"/>
      <c r="BB25" s="485"/>
      <c r="BC25" s="485"/>
      <c r="BD25" s="485"/>
      <c r="BE25" s="485"/>
      <c r="BF25" s="485"/>
      <c r="BG25" s="485"/>
      <c r="BH25" s="485"/>
      <c r="BI25" s="485"/>
      <c r="BJ25" s="485"/>
      <c r="BK25" s="485"/>
      <c r="BL25" s="485"/>
      <c r="BM25" s="485"/>
      <c r="BN25" s="485"/>
      <c r="BO25" s="485"/>
      <c r="BP25" s="485"/>
      <c r="BQ25" s="485"/>
      <c r="BR25" s="485"/>
      <c r="BS25" s="485"/>
      <c r="BT25" s="485"/>
      <c r="BU25" s="485"/>
      <c r="BV25" s="485"/>
      <c r="BW25" s="485"/>
      <c r="BX25" s="485"/>
      <c r="BY25" s="485"/>
      <c r="BZ25" s="485"/>
      <c r="CA25" s="485"/>
      <c r="CB25" s="485"/>
      <c r="CC25" s="37"/>
      <c r="CD25" s="317"/>
      <c r="CE25" s="317"/>
      <c r="CF25" s="8" t="s">
        <v>206</v>
      </c>
      <c r="CG25" s="321"/>
      <c r="CH25" s="321" t="e">
        <f>IF(CH26&lt;1,0,CH27-CH26)</f>
        <v>#DIV/0!</v>
      </c>
      <c r="CI25" s="321" t="e">
        <f t="shared" ref="CI25:DA25" ca="1" si="9">IF(CI26&lt;1,0,CI27-CI26)</f>
        <v>#DIV/0!</v>
      </c>
      <c r="CJ25" s="321" t="e">
        <f t="shared" ca="1" si="9"/>
        <v>#DIV/0!</v>
      </c>
      <c r="CK25" s="321" t="e">
        <f t="shared" ca="1" si="9"/>
        <v>#DIV/0!</v>
      </c>
      <c r="CL25" s="321" t="e">
        <f t="shared" ca="1" si="9"/>
        <v>#DIV/0!</v>
      </c>
      <c r="CM25" s="321" t="e">
        <f t="shared" ca="1" si="9"/>
        <v>#DIV/0!</v>
      </c>
      <c r="CN25" s="321" t="e">
        <f t="shared" ca="1" si="9"/>
        <v>#DIV/0!</v>
      </c>
      <c r="CO25" s="321" t="e">
        <f t="shared" ca="1" si="9"/>
        <v>#DIV/0!</v>
      </c>
      <c r="CP25" s="321" t="e">
        <f t="shared" ca="1" si="9"/>
        <v>#DIV/0!</v>
      </c>
      <c r="CQ25" s="321" t="e">
        <f t="shared" ca="1" si="9"/>
        <v>#DIV/0!</v>
      </c>
      <c r="CR25" s="321" t="e">
        <f t="shared" ca="1" si="9"/>
        <v>#DIV/0!</v>
      </c>
      <c r="CS25" s="321" t="e">
        <f t="shared" ca="1" si="9"/>
        <v>#DIV/0!</v>
      </c>
      <c r="CT25" s="321" t="e">
        <f t="shared" ca="1" si="9"/>
        <v>#DIV/0!</v>
      </c>
      <c r="CU25" s="321" t="e">
        <f t="shared" ca="1" si="9"/>
        <v>#DIV/0!</v>
      </c>
      <c r="CV25" s="321" t="e">
        <f t="shared" ca="1" si="9"/>
        <v>#DIV/0!</v>
      </c>
      <c r="CW25" s="321" t="e">
        <f t="shared" ca="1" si="9"/>
        <v>#DIV/0!</v>
      </c>
      <c r="CX25" s="321" t="e">
        <f t="shared" ca="1" si="9"/>
        <v>#DIV/0!</v>
      </c>
      <c r="CY25" s="321" t="e">
        <f t="shared" ca="1" si="9"/>
        <v>#DIV/0!</v>
      </c>
      <c r="CZ25" s="321" t="e">
        <f t="shared" ca="1" si="9"/>
        <v>#DIV/0!</v>
      </c>
      <c r="DA25" s="321" t="e">
        <f t="shared" ca="1" si="9"/>
        <v>#DIV/0!</v>
      </c>
    </row>
    <row r="26" spans="2:106" ht="15" hidden="1" customHeight="1" outlineLevel="1">
      <c r="B26" s="293"/>
      <c r="C26" s="310"/>
      <c r="D26" s="310"/>
      <c r="E26" s="310"/>
      <c r="F26" s="311" t="str">
        <f>_xlfn.IFNA(INDEX(Table_Def[[Asset category]:[Unit]],MATCH(Insert_Assets!C26,Table_Def[Asset category],0),2),"")</f>
        <v/>
      </c>
      <c r="G26" s="481"/>
      <c r="H26" s="481"/>
      <c r="I26" s="544">
        <f t="shared" si="3"/>
        <v>0</v>
      </c>
      <c r="J26" s="310"/>
      <c r="K26" s="310"/>
      <c r="L26" s="544"/>
      <c r="M26" s="543">
        <f t="shared" si="2"/>
        <v>1</v>
      </c>
      <c r="N26" s="544">
        <f t="shared" si="4"/>
        <v>0</v>
      </c>
      <c r="O26" s="319">
        <f>_xlfn.IFNA(IF(INDEX(Table_Def[],MATCH(C26,Table_Def[Asset category],0),3)=0,1,INDEX(Table_Def[],MATCH(C26,Table_Def[Asset category],0),3)),0)</f>
        <v>0</v>
      </c>
      <c r="Q26" s="482"/>
      <c r="R26" s="208"/>
      <c r="S26" s="208"/>
      <c r="T26" s="208"/>
      <c r="U26" s="485"/>
      <c r="V26" s="485"/>
      <c r="W26" s="485"/>
      <c r="X26" s="485"/>
      <c r="Y26" s="485"/>
      <c r="Z26" s="485"/>
      <c r="AA26" s="485"/>
      <c r="AB26" s="485"/>
      <c r="AC26" s="485"/>
      <c r="AD26" s="485"/>
      <c r="AE26" s="485"/>
      <c r="AF26" s="485"/>
      <c r="AG26" s="485"/>
      <c r="AH26" s="485"/>
      <c r="AI26" s="485"/>
      <c r="AJ26" s="485"/>
      <c r="AK26" s="485"/>
      <c r="AL26" s="485"/>
      <c r="AM26" s="485"/>
      <c r="AN26" s="485"/>
      <c r="AO26" s="485"/>
      <c r="AP26" s="485"/>
      <c r="AQ26" s="485"/>
      <c r="AR26" s="485"/>
      <c r="AS26" s="485"/>
      <c r="AT26" s="485"/>
      <c r="AU26" s="485"/>
      <c r="AV26" s="485"/>
      <c r="AW26" s="485"/>
      <c r="AX26" s="485"/>
      <c r="AY26" s="485"/>
      <c r="AZ26" s="485"/>
      <c r="BA26" s="485"/>
      <c r="BB26" s="485"/>
      <c r="BC26" s="485"/>
      <c r="BD26" s="485"/>
      <c r="BE26" s="485"/>
      <c r="BF26" s="485"/>
      <c r="BG26" s="485"/>
      <c r="BH26" s="485"/>
      <c r="BI26" s="485"/>
      <c r="BJ26" s="485"/>
      <c r="BK26" s="485"/>
      <c r="BL26" s="485"/>
      <c r="BM26" s="485"/>
      <c r="BN26" s="485"/>
      <c r="BO26" s="485"/>
      <c r="BP26" s="485"/>
      <c r="BQ26" s="485"/>
      <c r="BR26" s="485"/>
      <c r="BS26" s="485"/>
      <c r="BT26" s="485"/>
      <c r="BU26" s="485"/>
      <c r="BV26" s="485"/>
      <c r="BW26" s="485"/>
      <c r="BX26" s="485"/>
      <c r="BY26" s="485"/>
      <c r="BZ26" s="485"/>
      <c r="CA26" s="485"/>
      <c r="CB26" s="485"/>
      <c r="CC26" s="37"/>
      <c r="CD26" s="317"/>
      <c r="CE26" s="317"/>
      <c r="CF26" s="8" t="s">
        <v>207</v>
      </c>
      <c r="CH26" s="321" t="e">
        <f>CH24*Insert_Finance!$D$32</f>
        <v>#DIV/0!</v>
      </c>
      <c r="CI26" s="321" t="e">
        <f ca="1">CI24*Insert_Finance!$D$32</f>
        <v>#DIV/0!</v>
      </c>
      <c r="CJ26" s="321" t="e">
        <f ca="1">CJ24*Insert_Finance!$D$32</f>
        <v>#DIV/0!</v>
      </c>
      <c r="CK26" s="321" t="e">
        <f ca="1">CK24*Insert_Finance!$D$32</f>
        <v>#DIV/0!</v>
      </c>
      <c r="CL26" s="321" t="e">
        <f ca="1">CL24*Insert_Finance!$D$32</f>
        <v>#DIV/0!</v>
      </c>
      <c r="CM26" s="321" t="e">
        <f ca="1">CM24*Insert_Finance!$D$32</f>
        <v>#DIV/0!</v>
      </c>
      <c r="CN26" s="321" t="e">
        <f ca="1">CN24*Insert_Finance!$D$32</f>
        <v>#DIV/0!</v>
      </c>
      <c r="CO26" s="321" t="e">
        <f ca="1">CO24*Insert_Finance!$D$32</f>
        <v>#DIV/0!</v>
      </c>
      <c r="CP26" s="321" t="e">
        <f ca="1">CP24*Insert_Finance!$D$32</f>
        <v>#DIV/0!</v>
      </c>
      <c r="CQ26" s="321" t="e">
        <f ca="1">CQ24*Insert_Finance!$D$32</f>
        <v>#DIV/0!</v>
      </c>
      <c r="CR26" s="321" t="e">
        <f ca="1">CR24*Insert_Finance!$D$32</f>
        <v>#DIV/0!</v>
      </c>
      <c r="CS26" s="321" t="e">
        <f ca="1">CS24*Insert_Finance!$D$32</f>
        <v>#DIV/0!</v>
      </c>
      <c r="CT26" s="321" t="e">
        <f ca="1">CT24*Insert_Finance!$D$32</f>
        <v>#DIV/0!</v>
      </c>
      <c r="CU26" s="321" t="e">
        <f ca="1">CU24*Insert_Finance!$D$32</f>
        <v>#DIV/0!</v>
      </c>
      <c r="CV26" s="321" t="e">
        <f ca="1">CV24*Insert_Finance!$D$32</f>
        <v>#DIV/0!</v>
      </c>
      <c r="CW26" s="321" t="e">
        <f ca="1">CW24*Insert_Finance!$D$32</f>
        <v>#DIV/0!</v>
      </c>
      <c r="CX26" s="321" t="e">
        <f ca="1">CX24*Insert_Finance!$D$32</f>
        <v>#DIV/0!</v>
      </c>
      <c r="CY26" s="321" t="e">
        <f ca="1">CY24*Insert_Finance!$D$32</f>
        <v>#DIV/0!</v>
      </c>
      <c r="CZ26" s="321" t="e">
        <f ca="1">CZ24*Insert_Finance!$D$32</f>
        <v>#DIV/0!</v>
      </c>
      <c r="DA26" s="321" t="e">
        <f ca="1">DA24*Insert_Finance!$D$32</f>
        <v>#DIV/0!</v>
      </c>
    </row>
    <row r="27" spans="2:106" ht="15" hidden="1" customHeight="1" outlineLevel="1">
      <c r="B27" s="293"/>
      <c r="C27" s="310"/>
      <c r="D27" s="310"/>
      <c r="E27" s="310"/>
      <c r="F27" s="311" t="str">
        <f>_xlfn.IFNA(INDEX(Table_Def[[Asset category]:[Unit]],MATCH(Insert_Assets!C27,Table_Def[Asset category],0),2),"")</f>
        <v/>
      </c>
      <c r="G27" s="481"/>
      <c r="H27" s="481"/>
      <c r="I27" s="544">
        <f t="shared" si="3"/>
        <v>0</v>
      </c>
      <c r="J27" s="310"/>
      <c r="K27" s="310"/>
      <c r="L27" s="544"/>
      <c r="M27" s="543">
        <f t="shared" si="2"/>
        <v>1</v>
      </c>
      <c r="N27" s="544">
        <f t="shared" si="4"/>
        <v>0</v>
      </c>
      <c r="O27" s="319">
        <f>_xlfn.IFNA(IF(INDEX(Table_Def[],MATCH(C27,Table_Def[Asset category],0),3)=0,1,INDEX(Table_Def[],MATCH(C27,Table_Def[Asset category],0),3)),0)</f>
        <v>0</v>
      </c>
      <c r="Q27" s="482"/>
      <c r="R27" s="208"/>
      <c r="S27" s="208"/>
      <c r="T27" s="208"/>
      <c r="U27" s="485"/>
      <c r="V27" s="485"/>
      <c r="W27" s="485"/>
      <c r="X27" s="485"/>
      <c r="Y27" s="485"/>
      <c r="Z27" s="485"/>
      <c r="AA27" s="485"/>
      <c r="AB27" s="485"/>
      <c r="AC27" s="485"/>
      <c r="AD27" s="485"/>
      <c r="AE27" s="485"/>
      <c r="AF27" s="485"/>
      <c r="AG27" s="485"/>
      <c r="AH27" s="485"/>
      <c r="AI27" s="485"/>
      <c r="AJ27" s="485"/>
      <c r="AK27" s="485"/>
      <c r="AL27" s="485"/>
      <c r="AM27" s="485"/>
      <c r="AN27" s="485"/>
      <c r="AO27" s="485"/>
      <c r="AP27" s="485"/>
      <c r="AQ27" s="485"/>
      <c r="AR27" s="485"/>
      <c r="AS27" s="485"/>
      <c r="AT27" s="485"/>
      <c r="AU27" s="485"/>
      <c r="AV27" s="485"/>
      <c r="AW27" s="485"/>
      <c r="AX27" s="485"/>
      <c r="AY27" s="485"/>
      <c r="AZ27" s="485"/>
      <c r="BA27" s="485"/>
      <c r="BB27" s="485"/>
      <c r="BC27" s="485"/>
      <c r="BD27" s="485"/>
      <c r="BE27" s="485"/>
      <c r="BF27" s="485"/>
      <c r="BG27" s="485"/>
      <c r="BH27" s="485"/>
      <c r="BI27" s="485"/>
      <c r="BJ27" s="485"/>
      <c r="BK27" s="485"/>
      <c r="BL27" s="485"/>
      <c r="BM27" s="485"/>
      <c r="BN27" s="485"/>
      <c r="BO27" s="485"/>
      <c r="BP27" s="485"/>
      <c r="BQ27" s="485"/>
      <c r="BR27" s="485"/>
      <c r="BS27" s="485"/>
      <c r="BT27" s="485"/>
      <c r="BU27" s="485"/>
      <c r="BV27" s="485"/>
      <c r="BW27" s="485"/>
      <c r="BX27" s="485"/>
      <c r="BY27" s="485"/>
      <c r="BZ27" s="485"/>
      <c r="CA27" s="485"/>
      <c r="CB27" s="485"/>
      <c r="CC27" s="37"/>
      <c r="CD27" s="317"/>
      <c r="CE27" s="317"/>
      <c r="CF27" s="8" t="s">
        <v>208</v>
      </c>
      <c r="CG27" s="321"/>
      <c r="CH27" s="321">
        <f ca="1">IF(CH24=0,0,
IF(CH24&lt;1,0,
IF($O21-CH22&lt;&gt;$O21,-PMT(Insert_Finance!$D$32,$O21,OFFSET(CH24,,(CH22-$O21),1,1),0,0),
IF(CH22=0,0,CG27))))</f>
        <v>0</v>
      </c>
      <c r="CI27" s="321">
        <f ca="1">IF(CI24=0,0,
IF(CI24&lt;1,0,
IF($O21-CI22&lt;&gt;$O21,-PMT(Insert_Finance!$D$32,$O21,OFFSET(CI24,,(CI22-$O21),1,1),0,0),
IF(CI22=0,0,CH27))))</f>
        <v>0</v>
      </c>
      <c r="CJ27" s="321">
        <f ca="1">IF(CJ24=0,0,
IF(CJ24&lt;1,0,
IF($O21-CJ22&lt;&gt;$O21,-PMT(Insert_Finance!$D$32,$O21,OFFSET(CJ24,,(CJ22-$O21),1,1),0,0),
IF(CJ22=0,0,CI27))))</f>
        <v>0</v>
      </c>
      <c r="CK27" s="321">
        <f ca="1">IF(CK24=0,0,
IF(CK24&lt;1,0,
IF($O21-CK22&lt;&gt;$O21,-PMT(Insert_Finance!$D$32,$O21,OFFSET(CK24,,(CK22-$O21),1,1),0,0),
IF(CK22=0,0,CJ27))))</f>
        <v>0</v>
      </c>
      <c r="CL27" s="321">
        <f ca="1">IF(CL24=0,0,
IF(CL24&lt;1,0,
IF($O21-CL22&lt;&gt;$O21,-PMT(Insert_Finance!$D$32,$O21,OFFSET(CL24,,(CL22-$O21),1,1),0,0),
IF(CL22=0,0,CK27))))</f>
        <v>0</v>
      </c>
      <c r="CM27" s="321">
        <f ca="1">IF(CM24=0,0,
IF(CM24&lt;1,0,
IF($O21-CM22&lt;&gt;$O21,-PMT(Insert_Finance!$D$32,$O21,OFFSET(CM24,,(CM22-$O21),1,1),0,0),
IF(CM22=0,0,CL27))))</f>
        <v>0</v>
      </c>
      <c r="CN27" s="321">
        <f ca="1">IF(CN24=0,0,
IF(CN24&lt;1,0,
IF($O21-CN22&lt;&gt;$O21,-PMT(Insert_Finance!$D$32,$O21,OFFSET(CN24,,(CN22-$O21),1,1),0,0),
IF(CN22=0,0,CM27))))</f>
        <v>0</v>
      </c>
      <c r="CO27" s="321">
        <f ca="1">IF(CO24=0,0,
IF(CO24&lt;1,0,
IF($O21-CO22&lt;&gt;$O21,-PMT(Insert_Finance!$D$32,$O21,OFFSET(CO24,,(CO22-$O21),1,1),0,0),
IF(CO22=0,0,CN27))))</f>
        <v>0</v>
      </c>
      <c r="CP27" s="321">
        <f ca="1">IF(CP24=0,0,
IF(CP24&lt;1,0,
IF($O21-CP22&lt;&gt;$O21,-PMT(Insert_Finance!$D$32,$O21,OFFSET(CP24,,(CP22-$O21),1,1),0,0),
IF(CP22=0,0,CO27))))</f>
        <v>0</v>
      </c>
      <c r="CQ27" s="321">
        <f ca="1">IF(CQ24=0,0,
IF(CQ24&lt;1,0,
IF($O21-CQ22&lt;&gt;$O21,-PMT(Insert_Finance!$D$32,$O21,OFFSET(CQ24,,(CQ22-$O21),1,1),0,0),
IF(CQ22=0,0,CP27))))</f>
        <v>0</v>
      </c>
      <c r="CR27" s="321">
        <f ca="1">IF(CR24=0,0,
IF(CR24&lt;1,0,
IF($O21-CR22&lt;&gt;$O21,-PMT(Insert_Finance!$D$32,$O21,OFFSET(CR24,,(CR22-$O21),1,1),0,0),
IF(CR22=0,0,CQ27))))</f>
        <v>0</v>
      </c>
      <c r="CS27" s="321">
        <f ca="1">IF(CS24=0,0,
IF(CS24&lt;1,0,
IF($O21-CS22&lt;&gt;$O21,-PMT(Insert_Finance!$D$32,$O21,OFFSET(CS24,,(CS22-$O21),1,1),0,0),
IF(CS22=0,0,CR27))))</f>
        <v>0</v>
      </c>
      <c r="CT27" s="321">
        <f ca="1">IF(CT24=0,0,
IF(CT24&lt;1,0,
IF($O21-CT22&lt;&gt;$O21,-PMT(Insert_Finance!$D$32,$O21,OFFSET(CT24,,(CT22-$O21),1,1),0,0),
IF(CT22=0,0,CS27))))</f>
        <v>0</v>
      </c>
      <c r="CU27" s="321">
        <f ca="1">IF(CU24=0,0,
IF(CU24&lt;1,0,
IF($O21-CU22&lt;&gt;$O21,-PMT(Insert_Finance!$D$32,$O21,OFFSET(CU24,,(CU22-$O21),1,1),0,0),
IF(CU22=0,0,CT27))))</f>
        <v>0</v>
      </c>
      <c r="CV27" s="321">
        <f ca="1">IF(CV24=0,0,
IF(CV24&lt;1,0,
IF($O21-CV22&lt;&gt;$O21,-PMT(Insert_Finance!$D$32,$O21,OFFSET(CV24,,(CV22-$O21),1,1),0,0),
IF(CV22=0,0,CU27))))</f>
        <v>0</v>
      </c>
      <c r="CW27" s="321">
        <f ca="1">IF(CW24=0,0,
IF(CW24&lt;1,0,
IF($O21-CW22&lt;&gt;$O21,-PMT(Insert_Finance!$D$32,$O21,OFFSET(CW24,,(CW22-$O21),1,1),0,0),
IF(CW22=0,0,CV27))))</f>
        <v>0</v>
      </c>
      <c r="CX27" s="321">
        <f ca="1">IF(CX24=0,0,
IF(CX24&lt;1,0,
IF($O21-CX22&lt;&gt;$O21,-PMT(Insert_Finance!$D$32,$O21,OFFSET(CX24,,(CX22-$O21),1,1),0,0),
IF(CX22=0,0,CW27))))</f>
        <v>0</v>
      </c>
      <c r="CY27" s="321">
        <f ca="1">IF(CY24=0,0,
IF(CY24&lt;1,0,
IF($O21-CY22&lt;&gt;$O21,-PMT(Insert_Finance!$D$32,$O21,OFFSET(CY24,,(CY22-$O21),1,1),0,0),
IF(CY22=0,0,CX27))))</f>
        <v>0</v>
      </c>
      <c r="CZ27" s="321">
        <f ca="1">IF(CZ24=0,0,
IF(CZ24&lt;1,0,
IF($O21-CZ22&lt;&gt;$O21,-PMT(Insert_Finance!$D$32,$O21,OFFSET(CZ24,,(CZ22-$O21),1,1),0,0),
IF(CZ22=0,0,CY27))))</f>
        <v>0</v>
      </c>
      <c r="DA27" s="321">
        <f ca="1">IF(DA24=0,0,
IF(DA24&lt;1,0,
IF($O21-DA22&lt;&gt;$O21,-PMT(Insert_Finance!$D$32,$O21,OFFSET(DA24,,(DA22-$O21),1,1),0,0),
IF(DA22=0,0,CZ27))))</f>
        <v>0</v>
      </c>
    </row>
    <row r="28" spans="2:106" ht="30" customHeight="1" collapsed="1">
      <c r="B28" s="293"/>
      <c r="C28" s="310"/>
      <c r="D28" s="310"/>
      <c r="E28" s="310"/>
      <c r="F28" s="311" t="str">
        <f>_xlfn.IFNA(INDEX(Table_Def[[Asset category]:[Unit]],MATCH(Insert_Assets!C28,Table_Def[Asset category],0),2),"")</f>
        <v/>
      </c>
      <c r="G28" s="481"/>
      <c r="H28" s="481"/>
      <c r="I28" s="544">
        <f t="shared" si="3"/>
        <v>0</v>
      </c>
      <c r="J28" s="310"/>
      <c r="K28" s="310"/>
      <c r="L28" s="544">
        <f>SUMIF($K$21:$K$383,K28,$I$21:$I$383)</f>
        <v>0</v>
      </c>
      <c r="M28" s="543">
        <f t="shared" si="2"/>
        <v>1</v>
      </c>
      <c r="N28" s="544">
        <f t="shared" si="4"/>
        <v>0</v>
      </c>
      <c r="O28" s="314">
        <f>_xlfn.IFNA(IF(INDEX(Table_Def[],MATCH(C28,Table_Def[Asset category],0),3)=0,20,INDEX(Table_Def[],MATCH(C28,Table_Def[Asset category],0),3)),0)</f>
        <v>0</v>
      </c>
      <c r="Q28" s="482"/>
      <c r="R28" s="208"/>
      <c r="S28" s="208"/>
      <c r="T28" s="208"/>
      <c r="U28" s="485">
        <f>SUMIF($CH$7:$DA$7,U$16,$CH32:$DA32)</f>
        <v>0</v>
      </c>
      <c r="V28" s="485">
        <f>SUMIF($CH$7:$DA$7,U$16,$CH31:$DA31)</f>
        <v>0</v>
      </c>
      <c r="W28" s="485">
        <f>SUMIF($CH$7:$DA$7,U$16,$CH33:$DA33)</f>
        <v>0</v>
      </c>
      <c r="X28" s="485">
        <f>SUMIF($CH$7:$DA$7,X$16,$CH32:$DA32)</f>
        <v>0</v>
      </c>
      <c r="Y28" s="485">
        <f>SUMIF($CH$7:$DA$7,X$16,$CH31:$DA31)</f>
        <v>0</v>
      </c>
      <c r="Z28" s="485">
        <f>SUMIF($CH$7:$DA$7,X$16,$CH33:$DA33)</f>
        <v>0</v>
      </c>
      <c r="AA28" s="485">
        <f>SUMIF($CH$7:$DA$7,AA$16,$CH32:$DA32)</f>
        <v>0</v>
      </c>
      <c r="AB28" s="485">
        <f>SUMIF($CH$7:$DA$7,AA$16,$CH31:$DA31)</f>
        <v>0</v>
      </c>
      <c r="AC28" s="485">
        <f>SUMIF($CH$7:$DA$7,AA$16,$CH33:$DA33)</f>
        <v>0</v>
      </c>
      <c r="AD28" s="485">
        <f>SUMIF($CH$7:$DA$7,AD$16,$CH32:$DA32)</f>
        <v>0</v>
      </c>
      <c r="AE28" s="485">
        <f>SUMIF($CH$7:$DA$7,AD$16,$CH31:$DA31)</f>
        <v>0</v>
      </c>
      <c r="AF28" s="485">
        <f>SUMIF($CH$7:$DA$7,AD$16,$CH33:$DA33)</f>
        <v>0</v>
      </c>
      <c r="AG28" s="485">
        <f>SUMIF($CH$7:$DA$7,AG$16,$CH32:$DA32)</f>
        <v>0</v>
      </c>
      <c r="AH28" s="485">
        <f>SUMIF($CH$7:$DA$7,AG$16,$CH31:$DA31)</f>
        <v>0</v>
      </c>
      <c r="AI28" s="485">
        <f>SUMIF($CH$7:$DA$7,AG$16,$CH33:$DA33)</f>
        <v>0</v>
      </c>
      <c r="AJ28" s="485">
        <f>SUMIF($CH$7:$DA$7,AJ$16,$CH32:$DA32)</f>
        <v>0</v>
      </c>
      <c r="AK28" s="485">
        <f>SUMIF($CH$7:$DA$7,AJ$16,$CH31:$DA31)</f>
        <v>0</v>
      </c>
      <c r="AL28" s="485">
        <f>SUMIF($CH$7:$DA$7,AJ$16,$CH33:$DA33)</f>
        <v>0</v>
      </c>
      <c r="AM28" s="485">
        <f>SUMIF($CH$7:$DA$7,AM$16,$CH32:$DA32)</f>
        <v>0</v>
      </c>
      <c r="AN28" s="485">
        <f>SUMIF($CH$7:$DA$7,AM$16,$CH31:$DA31)</f>
        <v>0</v>
      </c>
      <c r="AO28" s="485">
        <f>SUMIF($CH$7:$DA$7,AM$16,$CH33:$DA33)</f>
        <v>0</v>
      </c>
      <c r="AP28" s="485">
        <f>SUMIF($CH$7:$DA$7,AP$16,$CH32:$DA32)</f>
        <v>0</v>
      </c>
      <c r="AQ28" s="485">
        <f>SUMIF($CH$7:$DA$7,AP$16,$CH31:$DA31)</f>
        <v>0</v>
      </c>
      <c r="AR28" s="485">
        <f>SUMIF($CH$7:$DA$7,AP$16,$CH33:$DA33)</f>
        <v>0</v>
      </c>
      <c r="AS28" s="485">
        <f>SUMIF($CH$7:$DA$7,AS$16,$CH32:$DA32)</f>
        <v>0</v>
      </c>
      <c r="AT28" s="485">
        <f>SUMIF($CH$7:$DA$7,AS$16,$CH31:$DA31)</f>
        <v>0</v>
      </c>
      <c r="AU28" s="485">
        <f>SUMIF($CH$7:$DA$7,AS$16,$CH33:$DA33)</f>
        <v>0</v>
      </c>
      <c r="AV28" s="485">
        <f>SUMIF($CH$7:$DA$7,AV$16,$CH32:$DA32)</f>
        <v>0</v>
      </c>
      <c r="AW28" s="485">
        <f>SUMIF($CH$7:$DA$7,AV$16,$CH31:$DA31)</f>
        <v>0</v>
      </c>
      <c r="AX28" s="485">
        <f>SUMIF($CH$7:$DA$7,AV$16,$CH33:$DA33)</f>
        <v>0</v>
      </c>
      <c r="AY28" s="485">
        <f>SUMIF($CH$7:$DA$7,AY$16,$CH32:$DA32)</f>
        <v>0</v>
      </c>
      <c r="AZ28" s="485">
        <f>SUMIF($CH$7:$DA$7,AY$16,$CH31:$DA31)</f>
        <v>0</v>
      </c>
      <c r="BA28" s="485">
        <f>SUMIF($CH$7:$DA$7,AY$16,$CH33:$DA33)</f>
        <v>0</v>
      </c>
      <c r="BB28" s="485">
        <f>SUMIF($CH$7:$DA$7,BB$16,$CH32:$DA32)</f>
        <v>0</v>
      </c>
      <c r="BC28" s="485">
        <f>SUMIF($CH$7:$DA$7,BB$16,$CH31:$DA31)</f>
        <v>0</v>
      </c>
      <c r="BD28" s="485">
        <f>SUMIF($CH$7:$DA$7,BB$16,$CH33:$DA33)</f>
        <v>0</v>
      </c>
      <c r="BE28" s="485">
        <f>SUMIF($CH$7:$DA$7,BE$16,$CH32:$DA32)</f>
        <v>0</v>
      </c>
      <c r="BF28" s="485">
        <f>SUMIF($CH$7:$DA$7,BE$16,$CH31:$DA31)</f>
        <v>0</v>
      </c>
      <c r="BG28" s="485">
        <f>SUMIF($CH$7:$DA$7,BE$16,$CH33:$DA33)</f>
        <v>0</v>
      </c>
      <c r="BH28" s="485">
        <f>SUMIF($CH$7:$DA$7,BH$16,$CH32:$DA32)</f>
        <v>0</v>
      </c>
      <c r="BI28" s="485">
        <f>SUMIF($CH$7:$DA$7,BH$16,$CH31:$DA31)</f>
        <v>0</v>
      </c>
      <c r="BJ28" s="485">
        <f>SUMIF($CH$7:$DA$7,BH$16,$CH33:$DA33)</f>
        <v>0</v>
      </c>
      <c r="BK28" s="485">
        <f>SUMIF($CH$7:$DA$7,BK$16,$CH32:$DA32)</f>
        <v>0</v>
      </c>
      <c r="BL28" s="485">
        <f>SUMIF($CH$7:$DA$7,BK$16,$CH31:$DA31)</f>
        <v>0</v>
      </c>
      <c r="BM28" s="485">
        <f>SUMIF($CH$7:$DA$7,BK$16,$CH33:$DA33)</f>
        <v>0</v>
      </c>
      <c r="BN28" s="485">
        <f>SUMIF($CH$7:$DA$7,BN$16,$CH32:$DA32)</f>
        <v>0</v>
      </c>
      <c r="BO28" s="485">
        <f>SUMIF($CH$7:$DA$7,BN$16,$CH31:$DA31)</f>
        <v>0</v>
      </c>
      <c r="BP28" s="485">
        <f>SUMIF($CH$7:$DA$7,BN$16,$CH33:$DA33)</f>
        <v>0</v>
      </c>
      <c r="BQ28" s="485">
        <f>SUMIF($CH$7:$DA$7,BQ$16,$CH32:$DA32)</f>
        <v>0</v>
      </c>
      <c r="BR28" s="485">
        <f>SUMIF($CH$7:$DA$7,BQ$16,$CH31:$DA31)</f>
        <v>0</v>
      </c>
      <c r="BS28" s="485">
        <f>SUMIF($CH$7:$DA$7,BQ$16,$CH33:$DA33)</f>
        <v>0</v>
      </c>
      <c r="BT28" s="485">
        <f>SUMIF($CH$7:$DA$7,BT$16,$CH32:$DA32)</f>
        <v>0</v>
      </c>
      <c r="BU28" s="485">
        <f>SUMIF($CH$7:$DA$7,BT$16,$CH31:$DA31)</f>
        <v>0</v>
      </c>
      <c r="BV28" s="485">
        <f>SUMIF($CH$7:$DA$7,BT$16,$CH33:$DA33)</f>
        <v>0</v>
      </c>
      <c r="BW28" s="485">
        <f>SUMIF($CH$7:$DA$7,BW$16,$CH32:$DA32)</f>
        <v>0</v>
      </c>
      <c r="BX28" s="485">
        <f>SUMIF($CH$7:$DA$7,BW$16,$CH31:$DA31)</f>
        <v>0</v>
      </c>
      <c r="BY28" s="485">
        <f>SUMIF($CH$7:$DA$7,BW$16,$CH33:$DA33)</f>
        <v>0</v>
      </c>
      <c r="BZ28" s="485">
        <f>SUMIF($CH$7:$DA$7,BZ$16,$CH32:$DA32)</f>
        <v>0</v>
      </c>
      <c r="CA28" s="485">
        <f>SUMIF($CH$7:$DA$7,BZ$16,$CH31:$DA31)</f>
        <v>0</v>
      </c>
      <c r="CB28" s="485">
        <f>SUMIF($CH$7:$DA$7,BZ$16,$CH33:$DA33)</f>
        <v>0</v>
      </c>
      <c r="CC28" s="37"/>
      <c r="CD28" s="317"/>
      <c r="CE28" s="317"/>
      <c r="CG28" s="72"/>
      <c r="CH28" s="321"/>
    </row>
    <row r="29" spans="2:106" ht="15" hidden="1" customHeight="1" outlineLevel="1">
      <c r="B29" s="293"/>
      <c r="C29" s="310"/>
      <c r="D29" s="310"/>
      <c r="E29" s="310"/>
      <c r="F29" s="311" t="str">
        <f>_xlfn.IFNA(INDEX(Table_Def[[Asset category]:[Unit]],MATCH(Insert_Assets!C29,Table_Def[Asset category],0),2),"")</f>
        <v/>
      </c>
      <c r="G29" s="481"/>
      <c r="H29" s="481"/>
      <c r="I29" s="544">
        <f t="shared" si="3"/>
        <v>0</v>
      </c>
      <c r="J29" s="310"/>
      <c r="K29" s="310"/>
      <c r="L29" s="544">
        <f>SUMIF($K$21:$K$383,K29,$I$21:$I$383)</f>
        <v>0</v>
      </c>
      <c r="M29" s="543">
        <f t="shared" si="2"/>
        <v>1</v>
      </c>
      <c r="N29" s="544">
        <f t="shared" si="4"/>
        <v>0</v>
      </c>
      <c r="O29" s="314">
        <f>_xlfn.IFNA(IF(INDEX(Table_Def[],MATCH(C29,Table_Def[Asset category],0),3)=0,1,INDEX(Table_Def[],MATCH(C29,Table_Def[Asset category],0),3)),0)</f>
        <v>0</v>
      </c>
      <c r="Q29" s="482"/>
      <c r="R29" s="208"/>
      <c r="S29" s="208"/>
      <c r="T29" s="208"/>
      <c r="U29" s="485"/>
      <c r="V29" s="485"/>
      <c r="W29" s="485"/>
      <c r="X29" s="485"/>
      <c r="Y29" s="485"/>
      <c r="Z29" s="485"/>
      <c r="AA29" s="485"/>
      <c r="AB29" s="485"/>
      <c r="AC29" s="485"/>
      <c r="AD29" s="485"/>
      <c r="AE29" s="485"/>
      <c r="AF29" s="485"/>
      <c r="AG29" s="485"/>
      <c r="AH29" s="485"/>
      <c r="AI29" s="485"/>
      <c r="AJ29" s="485"/>
      <c r="AK29" s="485"/>
      <c r="AL29" s="485"/>
      <c r="AM29" s="485"/>
      <c r="AN29" s="485"/>
      <c r="AO29" s="485"/>
      <c r="AP29" s="485"/>
      <c r="AQ29" s="485"/>
      <c r="AR29" s="485"/>
      <c r="AS29" s="485"/>
      <c r="AT29" s="485"/>
      <c r="AU29" s="485"/>
      <c r="AV29" s="485"/>
      <c r="AW29" s="485"/>
      <c r="AX29" s="485"/>
      <c r="AY29" s="485"/>
      <c r="AZ29" s="485"/>
      <c r="BA29" s="485"/>
      <c r="BB29" s="485"/>
      <c r="BC29" s="485"/>
      <c r="BD29" s="485"/>
      <c r="BE29" s="485"/>
      <c r="BF29" s="485"/>
      <c r="BG29" s="485"/>
      <c r="BH29" s="485"/>
      <c r="BI29" s="485"/>
      <c r="BJ29" s="485"/>
      <c r="BK29" s="485"/>
      <c r="BL29" s="485"/>
      <c r="BM29" s="485"/>
      <c r="BN29" s="485"/>
      <c r="BO29" s="485"/>
      <c r="BP29" s="485"/>
      <c r="BQ29" s="485"/>
      <c r="BR29" s="485"/>
      <c r="BS29" s="485"/>
      <c r="BT29" s="485"/>
      <c r="BU29" s="485"/>
      <c r="BV29" s="485"/>
      <c r="BW29" s="485"/>
      <c r="BX29" s="485"/>
      <c r="BY29" s="485"/>
      <c r="BZ29" s="485"/>
      <c r="CA29" s="485"/>
      <c r="CB29" s="485"/>
      <c r="CC29" s="37"/>
      <c r="CD29" s="317"/>
      <c r="CE29" s="317"/>
      <c r="CF29" s="8" t="s">
        <v>218</v>
      </c>
      <c r="CG29" s="72"/>
      <c r="CH29" s="320">
        <f>IF($J28=CH$7,$O28,
IF(CG28&gt;0,CG28-1,0))</f>
        <v>0</v>
      </c>
      <c r="CI29" s="320">
        <f ca="1">IF(OR($J28=CI$7,CH30=$O28),$O28,
IF(CH29&gt;0,CH29-1,0))</f>
        <v>0</v>
      </c>
      <c r="CJ29" s="320">
        <f t="shared" ref="CJ29" ca="1" si="10">IF(OR($J28=CJ$7,CI30=$O28),$O28,
IF(CI29&gt;0,CI29-1,0))</f>
        <v>0</v>
      </c>
      <c r="CK29" s="320">
        <f t="shared" ref="CK29" ca="1" si="11">IF(OR($J28=CK$7,CJ30=$O28),$O28,
IF(CJ29&gt;0,CJ29-1,0))</f>
        <v>0</v>
      </c>
      <c r="CL29" s="320">
        <f t="shared" ref="CL29" ca="1" si="12">IF(OR($J28=CL$7,CK30=$O28),$O28,
IF(CK29&gt;0,CK29-1,0))</f>
        <v>0</v>
      </c>
      <c r="CM29" s="320">
        <f t="shared" ref="CM29" ca="1" si="13">IF(OR($J28=CM$7,CL30=$O28),$O28,
IF(CL29&gt;0,CL29-1,0))</f>
        <v>0</v>
      </c>
      <c r="CN29" s="320">
        <f t="shared" ref="CN29" ca="1" si="14">IF(OR($J28=CN$7,CM30=$O28),$O28,
IF(CM29&gt;0,CM29-1,0))</f>
        <v>0</v>
      </c>
      <c r="CO29" s="320">
        <f t="shared" ref="CO29" ca="1" si="15">IF(OR($J28=CO$7,CN30=$O28),$O28,
IF(CN29&gt;0,CN29-1,0))</f>
        <v>0</v>
      </c>
      <c r="CP29" s="320">
        <f t="shared" ref="CP29" ca="1" si="16">IF(OR($J28=CP$7,CO30=$O28),$O28,
IF(CO29&gt;0,CO29-1,0))</f>
        <v>0</v>
      </c>
      <c r="CQ29" s="320">
        <f t="shared" ref="CQ29" ca="1" si="17">IF(OR($J28=CQ$7,CP30=$O28),$O28,
IF(CP29&gt;0,CP29-1,0))</f>
        <v>0</v>
      </c>
      <c r="CR29" s="320">
        <f t="shared" ref="CR29" ca="1" si="18">IF(OR($J28=CR$7,CQ30=$O28),$O28,
IF(CQ29&gt;0,CQ29-1,0))</f>
        <v>0</v>
      </c>
      <c r="CS29" s="320">
        <f t="shared" ref="CS29" ca="1" si="19">IF(OR($J28=CS$7,CR30=$O28),$O28,
IF(CR29&gt;0,CR29-1,0))</f>
        <v>0</v>
      </c>
      <c r="CT29" s="320">
        <f t="shared" ref="CT29" ca="1" si="20">IF(OR($J28=CT$7,CS30=$O28),$O28,
IF(CS29&gt;0,CS29-1,0))</f>
        <v>0</v>
      </c>
      <c r="CU29" s="320">
        <f t="shared" ref="CU29" ca="1" si="21">IF(OR($J28=CU$7,CT30=$O28),$O28,
IF(CT29&gt;0,CT29-1,0))</f>
        <v>0</v>
      </c>
      <c r="CV29" s="320">
        <f t="shared" ref="CV29" ca="1" si="22">IF(OR($J28=CV$7,CU30=$O28),$O28,
IF(CU29&gt;0,CU29-1,0))</f>
        <v>0</v>
      </c>
      <c r="CW29" s="320">
        <f t="shared" ref="CW29" ca="1" si="23">IF(OR($J28=CW$7,CV30=$O28),$O28,
IF(CV29&gt;0,CV29-1,0))</f>
        <v>0</v>
      </c>
      <c r="CX29" s="320">
        <f t="shared" ref="CX29" ca="1" si="24">IF(OR($J28=CX$7,CW30=$O28),$O28,
IF(CW29&gt;0,CW29-1,0))</f>
        <v>0</v>
      </c>
      <c r="CY29" s="320">
        <f t="shared" ref="CY29" ca="1" si="25">IF(OR($J28=CY$7,CX30=$O28),$O28,
IF(CX29&gt;0,CX29-1,0))</f>
        <v>0</v>
      </c>
      <c r="CZ29" s="320">
        <f t="shared" ref="CZ29" ca="1" si="26">IF(OR($J28=CZ$7,CY30=$O28),$O28,
IF(CY29&gt;0,CY29-1,0))</f>
        <v>0</v>
      </c>
      <c r="DA29" s="320">
        <f t="shared" ref="DA29" ca="1" si="27">IF(OR($J28=DA$7,CZ30=$O28),$O28,
IF(CZ29&gt;0,CZ29-1,0))</f>
        <v>0</v>
      </c>
    </row>
    <row r="30" spans="2:106" ht="15" hidden="1" customHeight="1" outlineLevel="1">
      <c r="B30" s="293"/>
      <c r="C30" s="310"/>
      <c r="D30" s="310"/>
      <c r="E30" s="310"/>
      <c r="F30" s="311" t="str">
        <f>_xlfn.IFNA(INDEX(Table_Def[[Asset category]:[Unit]],MATCH(Insert_Assets!C30,Table_Def[Asset category],0),2),"")</f>
        <v/>
      </c>
      <c r="G30" s="481"/>
      <c r="H30" s="481"/>
      <c r="I30" s="544">
        <f t="shared" si="3"/>
        <v>0</v>
      </c>
      <c r="J30" s="310"/>
      <c r="K30" s="310"/>
      <c r="L30" s="544"/>
      <c r="M30" s="543">
        <f t="shared" si="2"/>
        <v>1</v>
      </c>
      <c r="N30" s="544">
        <f t="shared" si="4"/>
        <v>0</v>
      </c>
      <c r="O30" s="314">
        <f>_xlfn.IFNA(IF(INDEX(Table_Def[],MATCH(C30,Table_Def[Asset category],0),3)=0,1,INDEX(Table_Def[],MATCH(C30,Table_Def[Asset category],0),3)),0)</f>
        <v>0</v>
      </c>
      <c r="Q30" s="482"/>
      <c r="R30" s="208"/>
      <c r="S30" s="208"/>
      <c r="T30" s="208"/>
      <c r="U30" s="485"/>
      <c r="V30" s="485"/>
      <c r="W30" s="485"/>
      <c r="X30" s="485"/>
      <c r="Y30" s="485"/>
      <c r="Z30" s="485"/>
      <c r="AA30" s="485"/>
      <c r="AB30" s="485"/>
      <c r="AC30" s="485"/>
      <c r="AD30" s="485"/>
      <c r="AE30" s="485"/>
      <c r="AF30" s="485"/>
      <c r="AG30" s="485"/>
      <c r="AH30" s="485"/>
      <c r="AI30" s="485"/>
      <c r="AJ30" s="485"/>
      <c r="AK30" s="485"/>
      <c r="AL30" s="485"/>
      <c r="AM30" s="485"/>
      <c r="AN30" s="485"/>
      <c r="AO30" s="485"/>
      <c r="AP30" s="485"/>
      <c r="AQ30" s="485"/>
      <c r="AR30" s="485"/>
      <c r="AS30" s="485"/>
      <c r="AT30" s="485"/>
      <c r="AU30" s="485"/>
      <c r="AV30" s="485"/>
      <c r="AW30" s="485"/>
      <c r="AX30" s="485"/>
      <c r="AY30" s="485"/>
      <c r="AZ30" s="485"/>
      <c r="BA30" s="485"/>
      <c r="BB30" s="485"/>
      <c r="BC30" s="485"/>
      <c r="BD30" s="485"/>
      <c r="BE30" s="485"/>
      <c r="BF30" s="485"/>
      <c r="BG30" s="485"/>
      <c r="BH30" s="485"/>
      <c r="BI30" s="485"/>
      <c r="BJ30" s="485"/>
      <c r="BK30" s="485"/>
      <c r="BL30" s="485"/>
      <c r="BM30" s="485"/>
      <c r="BN30" s="485"/>
      <c r="BO30" s="485"/>
      <c r="BP30" s="485"/>
      <c r="BQ30" s="485"/>
      <c r="BR30" s="485"/>
      <c r="BS30" s="485"/>
      <c r="BT30" s="485"/>
      <c r="BU30" s="485"/>
      <c r="BV30" s="485"/>
      <c r="BW30" s="485"/>
      <c r="BX30" s="485"/>
      <c r="BY30" s="485"/>
      <c r="BZ30" s="485"/>
      <c r="CA30" s="485"/>
      <c r="CB30" s="485"/>
      <c r="CC30" s="37"/>
      <c r="CD30" s="317"/>
      <c r="CE30" s="317"/>
      <c r="CF30" s="8" t="s">
        <v>219</v>
      </c>
      <c r="CG30" s="72"/>
      <c r="CH30" s="320">
        <f t="shared" ref="CH30" ca="1" si="28">IF(AND(CH29=$O28,CH29&gt;0),1,IF(CH29=0,0,OFFSET(CH29,,(CH29-$O28),1,1)-CH29+1))</f>
        <v>0</v>
      </c>
      <c r="CI30" s="320">
        <f ca="1">IF(AND(CI29=$O28,CI29&gt;0),1,IF(CI29=0,0,OFFSET(CI29,,(CI29-$O28),1,1)-CI29+1))</f>
        <v>0</v>
      </c>
      <c r="CJ30" s="320">
        <f t="shared" ref="CJ30:DA30" ca="1" si="29">IF(AND(CJ29=$O28,CJ29&gt;0),1,IF(CJ29=0,0,OFFSET(CJ29,,(CJ29-$O28),1,1)-CJ29+1))</f>
        <v>0</v>
      </c>
      <c r="CK30" s="320">
        <f t="shared" ca="1" si="29"/>
        <v>0</v>
      </c>
      <c r="CL30" s="320">
        <f t="shared" ca="1" si="29"/>
        <v>0</v>
      </c>
      <c r="CM30" s="320">
        <f t="shared" ca="1" si="29"/>
        <v>0</v>
      </c>
      <c r="CN30" s="320">
        <f t="shared" ca="1" si="29"/>
        <v>0</v>
      </c>
      <c r="CO30" s="320">
        <f t="shared" ca="1" si="29"/>
        <v>0</v>
      </c>
      <c r="CP30" s="320">
        <f t="shared" ca="1" si="29"/>
        <v>0</v>
      </c>
      <c r="CQ30" s="320">
        <f t="shared" ca="1" si="29"/>
        <v>0</v>
      </c>
      <c r="CR30" s="320">
        <f t="shared" ca="1" si="29"/>
        <v>0</v>
      </c>
      <c r="CS30" s="320">
        <f t="shared" ca="1" si="29"/>
        <v>0</v>
      </c>
      <c r="CT30" s="320">
        <f t="shared" ca="1" si="29"/>
        <v>0</v>
      </c>
      <c r="CU30" s="320">
        <f t="shared" ca="1" si="29"/>
        <v>0</v>
      </c>
      <c r="CV30" s="320">
        <f t="shared" ca="1" si="29"/>
        <v>0</v>
      </c>
      <c r="CW30" s="320">
        <f t="shared" ca="1" si="29"/>
        <v>0</v>
      </c>
      <c r="CX30" s="320">
        <f t="shared" ca="1" si="29"/>
        <v>0</v>
      </c>
      <c r="CY30" s="320">
        <f t="shared" ca="1" si="29"/>
        <v>0</v>
      </c>
      <c r="CZ30" s="320">
        <f t="shared" ca="1" si="29"/>
        <v>0</v>
      </c>
      <c r="DA30" s="320">
        <f t="shared" ca="1" si="29"/>
        <v>0</v>
      </c>
    </row>
    <row r="31" spans="2:106" ht="15" hidden="1" customHeight="1" outlineLevel="1">
      <c r="B31" s="293"/>
      <c r="C31" s="310"/>
      <c r="D31" s="310"/>
      <c r="E31" s="310"/>
      <c r="F31" s="311" t="str">
        <f>_xlfn.IFNA(INDEX(Table_Def[[Asset category]:[Unit]],MATCH(Insert_Assets!C31,Table_Def[Asset category],0),2),"")</f>
        <v/>
      </c>
      <c r="G31" s="481"/>
      <c r="H31" s="481"/>
      <c r="I31" s="544">
        <f t="shared" si="3"/>
        <v>0</v>
      </c>
      <c r="J31" s="310"/>
      <c r="K31" s="310"/>
      <c r="L31" s="544">
        <f t="shared" ref="L31:L36" si="30">SUMIF($K$21:$K$383,K31,$I$21:$I$383)</f>
        <v>0</v>
      </c>
      <c r="M31" s="543">
        <f t="shared" si="2"/>
        <v>1</v>
      </c>
      <c r="N31" s="544">
        <f t="shared" si="4"/>
        <v>0</v>
      </c>
      <c r="O31" s="314">
        <f>_xlfn.IFNA(IF(INDEX(Table_Def[],MATCH(C31,Table_Def[Asset category],0),3)=0,1,INDEX(Table_Def[],MATCH(C31,Table_Def[Asset category],0),3)),0)</f>
        <v>0</v>
      </c>
      <c r="Q31" s="482"/>
      <c r="R31" s="208"/>
      <c r="S31" s="208"/>
      <c r="T31" s="208"/>
      <c r="U31" s="485"/>
      <c r="V31" s="485"/>
      <c r="W31" s="485"/>
      <c r="X31" s="485"/>
      <c r="Y31" s="485"/>
      <c r="Z31" s="485"/>
      <c r="AA31" s="485"/>
      <c r="AB31" s="485"/>
      <c r="AC31" s="485"/>
      <c r="AD31" s="485"/>
      <c r="AE31" s="485"/>
      <c r="AF31" s="485"/>
      <c r="AG31" s="485"/>
      <c r="AH31" s="485"/>
      <c r="AI31" s="485"/>
      <c r="AJ31" s="485"/>
      <c r="AK31" s="485"/>
      <c r="AL31" s="485"/>
      <c r="AM31" s="485"/>
      <c r="AN31" s="485"/>
      <c r="AO31" s="485"/>
      <c r="AP31" s="485"/>
      <c r="AQ31" s="485"/>
      <c r="AR31" s="485"/>
      <c r="AS31" s="485"/>
      <c r="AT31" s="485"/>
      <c r="AU31" s="485"/>
      <c r="AV31" s="485"/>
      <c r="AW31" s="485"/>
      <c r="AX31" s="485"/>
      <c r="AY31" s="485"/>
      <c r="AZ31" s="485"/>
      <c r="BA31" s="485"/>
      <c r="BB31" s="485"/>
      <c r="BC31" s="485"/>
      <c r="BD31" s="485"/>
      <c r="BE31" s="485"/>
      <c r="BF31" s="485"/>
      <c r="BG31" s="485"/>
      <c r="BH31" s="485"/>
      <c r="BI31" s="485"/>
      <c r="BJ31" s="485"/>
      <c r="BK31" s="485"/>
      <c r="BL31" s="485"/>
      <c r="BM31" s="485"/>
      <c r="BN31" s="485"/>
      <c r="BO31" s="485"/>
      <c r="BP31" s="485"/>
      <c r="BQ31" s="485"/>
      <c r="BR31" s="485"/>
      <c r="BS31" s="485"/>
      <c r="BT31" s="485"/>
      <c r="BU31" s="485"/>
      <c r="BV31" s="485"/>
      <c r="BW31" s="485"/>
      <c r="BX31" s="485"/>
      <c r="BY31" s="485"/>
      <c r="BZ31" s="485"/>
      <c r="CA31" s="485"/>
      <c r="CB31" s="485"/>
      <c r="CC31" s="37"/>
      <c r="CD31" s="317"/>
      <c r="CE31" s="317"/>
      <c r="CF31" s="8" t="s">
        <v>205</v>
      </c>
      <c r="CH31" s="321">
        <f t="shared" ref="CH31:CL31" si="31">IF($J28=CH$7,$I28*$M28,IF(CH29=$O28,$I28,
IF(CG31&gt;0,+CG31-CG32,0)))</f>
        <v>0</v>
      </c>
      <c r="CI31" s="321">
        <f t="shared" ca="1" si="31"/>
        <v>0</v>
      </c>
      <c r="CJ31" s="321">
        <f t="shared" ca="1" si="31"/>
        <v>0</v>
      </c>
      <c r="CK31" s="321">
        <f t="shared" ca="1" si="31"/>
        <v>0</v>
      </c>
      <c r="CL31" s="321">
        <f t="shared" ca="1" si="31"/>
        <v>0</v>
      </c>
      <c r="CM31" s="321">
        <f ca="1">IF($J28=CM$7,$I28*$M28,IF(CM29=$O28,$I28,
IF(CL31&gt;0,+CL31-CL32,0)))</f>
        <v>0</v>
      </c>
      <c r="CN31" s="321">
        <f t="shared" ref="CN31:DA31" ca="1" si="32">IF($J28=CN$7,$I28*$M28,IF(CN29=$O28,$I28,
IF(CM31&gt;0,+CM31-CM32,0)))</f>
        <v>0</v>
      </c>
      <c r="CO31" s="321">
        <f t="shared" ca="1" si="32"/>
        <v>0</v>
      </c>
      <c r="CP31" s="321">
        <f t="shared" ca="1" si="32"/>
        <v>0</v>
      </c>
      <c r="CQ31" s="321">
        <f t="shared" ca="1" si="32"/>
        <v>0</v>
      </c>
      <c r="CR31" s="321">
        <f t="shared" ca="1" si="32"/>
        <v>0</v>
      </c>
      <c r="CS31" s="321">
        <f t="shared" ca="1" si="32"/>
        <v>0</v>
      </c>
      <c r="CT31" s="321">
        <f t="shared" ca="1" si="32"/>
        <v>0</v>
      </c>
      <c r="CU31" s="321">
        <f t="shared" ca="1" si="32"/>
        <v>0</v>
      </c>
      <c r="CV31" s="321">
        <f t="shared" ca="1" si="32"/>
        <v>0</v>
      </c>
      <c r="CW31" s="321">
        <f t="shared" ca="1" si="32"/>
        <v>0</v>
      </c>
      <c r="CX31" s="321">
        <f t="shared" ca="1" si="32"/>
        <v>0</v>
      </c>
      <c r="CY31" s="321">
        <f t="shared" ca="1" si="32"/>
        <v>0</v>
      </c>
      <c r="CZ31" s="321">
        <f t="shared" ca="1" si="32"/>
        <v>0</v>
      </c>
      <c r="DA31" s="321">
        <f t="shared" ca="1" si="32"/>
        <v>0</v>
      </c>
    </row>
    <row r="32" spans="2:106" ht="15" hidden="1" customHeight="1" outlineLevel="1">
      <c r="B32" s="293"/>
      <c r="C32" s="310"/>
      <c r="D32" s="310"/>
      <c r="E32" s="310"/>
      <c r="F32" s="311" t="str">
        <f>_xlfn.IFNA(INDEX(Table_Def[[Asset category]:[Unit]],MATCH(Insert_Assets!C32,Table_Def[Asset category],0),2),"")</f>
        <v/>
      </c>
      <c r="G32" s="481"/>
      <c r="H32" s="481"/>
      <c r="I32" s="544">
        <f t="shared" si="3"/>
        <v>0</v>
      </c>
      <c r="J32" s="310"/>
      <c r="K32" s="310"/>
      <c r="L32" s="544">
        <f t="shared" si="30"/>
        <v>0</v>
      </c>
      <c r="M32" s="543">
        <f t="shared" si="2"/>
        <v>1</v>
      </c>
      <c r="N32" s="544">
        <f t="shared" si="4"/>
        <v>0</v>
      </c>
      <c r="O32" s="314">
        <f>_xlfn.IFNA(IF(INDEX(Table_Def[],MATCH(C32,Table_Def[Asset category],0),3)=0,1,INDEX(Table_Def[],MATCH(C32,Table_Def[Asset category],0),3)),0)</f>
        <v>0</v>
      </c>
      <c r="Q32" s="482"/>
      <c r="R32" s="208"/>
      <c r="S32" s="208"/>
      <c r="T32" s="208"/>
      <c r="U32" s="485"/>
      <c r="V32" s="485"/>
      <c r="W32" s="485"/>
      <c r="X32" s="485"/>
      <c r="Y32" s="485"/>
      <c r="Z32" s="485"/>
      <c r="AA32" s="485"/>
      <c r="AB32" s="485"/>
      <c r="AC32" s="485"/>
      <c r="AD32" s="485"/>
      <c r="AE32" s="485"/>
      <c r="AF32" s="485"/>
      <c r="AG32" s="485"/>
      <c r="AH32" s="485"/>
      <c r="AI32" s="485"/>
      <c r="AJ32" s="485"/>
      <c r="AK32" s="485"/>
      <c r="AL32" s="485"/>
      <c r="AM32" s="485"/>
      <c r="AN32" s="485"/>
      <c r="AO32" s="485"/>
      <c r="AP32" s="485"/>
      <c r="AQ32" s="485"/>
      <c r="AR32" s="485"/>
      <c r="AS32" s="485"/>
      <c r="AT32" s="485"/>
      <c r="AU32" s="485"/>
      <c r="AV32" s="485"/>
      <c r="AW32" s="485"/>
      <c r="AX32" s="485"/>
      <c r="AY32" s="485"/>
      <c r="AZ32" s="485"/>
      <c r="BA32" s="485"/>
      <c r="BB32" s="485"/>
      <c r="BC32" s="485"/>
      <c r="BD32" s="485"/>
      <c r="BE32" s="485"/>
      <c r="BF32" s="485"/>
      <c r="BG32" s="485"/>
      <c r="BH32" s="485"/>
      <c r="BI32" s="485"/>
      <c r="BJ32" s="485"/>
      <c r="BK32" s="485"/>
      <c r="BL32" s="485"/>
      <c r="BM32" s="485"/>
      <c r="BN32" s="485"/>
      <c r="BO32" s="485"/>
      <c r="BP32" s="485"/>
      <c r="BQ32" s="485"/>
      <c r="BR32" s="485"/>
      <c r="BS32" s="485"/>
      <c r="BT32" s="485"/>
      <c r="BU32" s="485"/>
      <c r="BV32" s="485"/>
      <c r="BW32" s="485"/>
      <c r="BX32" s="485"/>
      <c r="BY32" s="485"/>
      <c r="BZ32" s="485"/>
      <c r="CA32" s="485"/>
      <c r="CB32" s="485"/>
      <c r="CC32" s="37"/>
      <c r="CD32" s="317"/>
      <c r="CE32" s="317"/>
      <c r="CF32" s="8" t="s">
        <v>206</v>
      </c>
      <c r="CG32" s="321"/>
      <c r="CH32" s="321" t="e">
        <f>IF(CH33&lt;1,0,CH34-CH33)</f>
        <v>#DIV/0!</v>
      </c>
      <c r="CI32" s="321" t="e">
        <f t="shared" ref="CI32:DA32" ca="1" si="33">IF(CI33&lt;1,0,CI34-CI33)</f>
        <v>#DIV/0!</v>
      </c>
      <c r="CJ32" s="321" t="e">
        <f t="shared" ca="1" si="33"/>
        <v>#DIV/0!</v>
      </c>
      <c r="CK32" s="321" t="e">
        <f t="shared" ca="1" si="33"/>
        <v>#DIV/0!</v>
      </c>
      <c r="CL32" s="321" t="e">
        <f t="shared" ca="1" si="33"/>
        <v>#DIV/0!</v>
      </c>
      <c r="CM32" s="321" t="e">
        <f t="shared" ca="1" si="33"/>
        <v>#DIV/0!</v>
      </c>
      <c r="CN32" s="321" t="e">
        <f t="shared" ca="1" si="33"/>
        <v>#DIV/0!</v>
      </c>
      <c r="CO32" s="321" t="e">
        <f t="shared" ca="1" si="33"/>
        <v>#DIV/0!</v>
      </c>
      <c r="CP32" s="321" t="e">
        <f t="shared" ca="1" si="33"/>
        <v>#DIV/0!</v>
      </c>
      <c r="CQ32" s="321" t="e">
        <f t="shared" ca="1" si="33"/>
        <v>#DIV/0!</v>
      </c>
      <c r="CR32" s="321" t="e">
        <f t="shared" ca="1" si="33"/>
        <v>#DIV/0!</v>
      </c>
      <c r="CS32" s="321" t="e">
        <f t="shared" ca="1" si="33"/>
        <v>#DIV/0!</v>
      </c>
      <c r="CT32" s="321" t="e">
        <f t="shared" ca="1" si="33"/>
        <v>#DIV/0!</v>
      </c>
      <c r="CU32" s="321" t="e">
        <f t="shared" ca="1" si="33"/>
        <v>#DIV/0!</v>
      </c>
      <c r="CV32" s="321" t="e">
        <f t="shared" ca="1" si="33"/>
        <v>#DIV/0!</v>
      </c>
      <c r="CW32" s="321" t="e">
        <f t="shared" ca="1" si="33"/>
        <v>#DIV/0!</v>
      </c>
      <c r="CX32" s="321" t="e">
        <f t="shared" ca="1" si="33"/>
        <v>#DIV/0!</v>
      </c>
      <c r="CY32" s="321" t="e">
        <f t="shared" ca="1" si="33"/>
        <v>#DIV/0!</v>
      </c>
      <c r="CZ32" s="321" t="e">
        <f t="shared" ca="1" si="33"/>
        <v>#DIV/0!</v>
      </c>
      <c r="DA32" s="321" t="e">
        <f t="shared" ca="1" si="33"/>
        <v>#DIV/0!</v>
      </c>
    </row>
    <row r="33" spans="2:105" ht="15" hidden="1" customHeight="1" outlineLevel="1">
      <c r="B33" s="293"/>
      <c r="C33" s="310"/>
      <c r="D33" s="310"/>
      <c r="E33" s="310"/>
      <c r="F33" s="311" t="str">
        <f>_xlfn.IFNA(INDEX(Table_Def[[Asset category]:[Unit]],MATCH(Insert_Assets!C33,Table_Def[Asset category],0),2),"")</f>
        <v/>
      </c>
      <c r="G33" s="481"/>
      <c r="H33" s="481"/>
      <c r="I33" s="544">
        <f t="shared" si="3"/>
        <v>0</v>
      </c>
      <c r="J33" s="310"/>
      <c r="K33" s="310"/>
      <c r="L33" s="544">
        <f t="shared" si="30"/>
        <v>0</v>
      </c>
      <c r="M33" s="543">
        <f t="shared" si="2"/>
        <v>1</v>
      </c>
      <c r="N33" s="544">
        <f t="shared" si="4"/>
        <v>0</v>
      </c>
      <c r="O33" s="314">
        <f>_xlfn.IFNA(IF(INDEX(Table_Def[],MATCH(C33,Table_Def[Asset category],0),3)=0,1,INDEX(Table_Def[],MATCH(C33,Table_Def[Asset category],0),3)),0)</f>
        <v>0</v>
      </c>
      <c r="Q33" s="482"/>
      <c r="R33" s="208"/>
      <c r="S33" s="208"/>
      <c r="T33" s="208"/>
      <c r="U33" s="485"/>
      <c r="V33" s="485"/>
      <c r="W33" s="485"/>
      <c r="X33" s="485"/>
      <c r="Y33" s="485"/>
      <c r="Z33" s="485"/>
      <c r="AA33" s="485"/>
      <c r="AB33" s="485"/>
      <c r="AC33" s="485"/>
      <c r="AD33" s="485"/>
      <c r="AE33" s="485"/>
      <c r="AF33" s="485"/>
      <c r="AG33" s="485"/>
      <c r="AH33" s="485"/>
      <c r="AI33" s="485"/>
      <c r="AJ33" s="485"/>
      <c r="AK33" s="485"/>
      <c r="AL33" s="485"/>
      <c r="AM33" s="485"/>
      <c r="AN33" s="485"/>
      <c r="AO33" s="485"/>
      <c r="AP33" s="485"/>
      <c r="AQ33" s="485"/>
      <c r="AR33" s="485"/>
      <c r="AS33" s="485"/>
      <c r="AT33" s="485"/>
      <c r="AU33" s="485"/>
      <c r="AV33" s="485"/>
      <c r="AW33" s="485"/>
      <c r="AX33" s="485"/>
      <c r="AY33" s="485"/>
      <c r="AZ33" s="485"/>
      <c r="BA33" s="485"/>
      <c r="BB33" s="485"/>
      <c r="BC33" s="485"/>
      <c r="BD33" s="485"/>
      <c r="BE33" s="485"/>
      <c r="BF33" s="485"/>
      <c r="BG33" s="485"/>
      <c r="BH33" s="485"/>
      <c r="BI33" s="485"/>
      <c r="BJ33" s="485"/>
      <c r="BK33" s="485"/>
      <c r="BL33" s="485"/>
      <c r="BM33" s="485"/>
      <c r="BN33" s="485"/>
      <c r="BO33" s="485"/>
      <c r="BP33" s="485"/>
      <c r="BQ33" s="485"/>
      <c r="BR33" s="485"/>
      <c r="BS33" s="485"/>
      <c r="BT33" s="485"/>
      <c r="BU33" s="485"/>
      <c r="BV33" s="485"/>
      <c r="BW33" s="485"/>
      <c r="BX33" s="485"/>
      <c r="BY33" s="485"/>
      <c r="BZ33" s="485"/>
      <c r="CA33" s="485"/>
      <c r="CB33" s="485"/>
      <c r="CC33" s="37"/>
      <c r="CD33" s="317"/>
      <c r="CE33" s="317"/>
      <c r="CF33" s="8" t="s">
        <v>207</v>
      </c>
      <c r="CH33" s="321" t="e">
        <f>CH31*Insert_Finance!$D$32</f>
        <v>#DIV/0!</v>
      </c>
      <c r="CI33" s="321" t="e">
        <f ca="1">CI31*Insert_Finance!$D$32</f>
        <v>#DIV/0!</v>
      </c>
      <c r="CJ33" s="321" t="e">
        <f ca="1">CJ31*Insert_Finance!$D$32</f>
        <v>#DIV/0!</v>
      </c>
      <c r="CK33" s="321" t="e">
        <f ca="1">CK31*Insert_Finance!$D$32</f>
        <v>#DIV/0!</v>
      </c>
      <c r="CL33" s="321" t="e">
        <f ca="1">CL31*Insert_Finance!$D$32</f>
        <v>#DIV/0!</v>
      </c>
      <c r="CM33" s="321" t="e">
        <f ca="1">CM31*Insert_Finance!$D$32</f>
        <v>#DIV/0!</v>
      </c>
      <c r="CN33" s="321" t="e">
        <f ca="1">CN31*Insert_Finance!$D$32</f>
        <v>#DIV/0!</v>
      </c>
      <c r="CO33" s="321" t="e">
        <f ca="1">CO31*Insert_Finance!$D$32</f>
        <v>#DIV/0!</v>
      </c>
      <c r="CP33" s="321" t="e">
        <f ca="1">CP31*Insert_Finance!$D$32</f>
        <v>#DIV/0!</v>
      </c>
      <c r="CQ33" s="321" t="e">
        <f ca="1">CQ31*Insert_Finance!$D$32</f>
        <v>#DIV/0!</v>
      </c>
      <c r="CR33" s="321" t="e">
        <f ca="1">CR31*Insert_Finance!$D$32</f>
        <v>#DIV/0!</v>
      </c>
      <c r="CS33" s="321" t="e">
        <f ca="1">CS31*Insert_Finance!$D$32</f>
        <v>#DIV/0!</v>
      </c>
      <c r="CT33" s="321" t="e">
        <f ca="1">CT31*Insert_Finance!$D$32</f>
        <v>#DIV/0!</v>
      </c>
      <c r="CU33" s="321" t="e">
        <f ca="1">CU31*Insert_Finance!$D$32</f>
        <v>#DIV/0!</v>
      </c>
      <c r="CV33" s="321" t="e">
        <f ca="1">CV31*Insert_Finance!$D$32</f>
        <v>#DIV/0!</v>
      </c>
      <c r="CW33" s="321" t="e">
        <f ca="1">CW31*Insert_Finance!$D$32</f>
        <v>#DIV/0!</v>
      </c>
      <c r="CX33" s="321" t="e">
        <f ca="1">CX31*Insert_Finance!$D$32</f>
        <v>#DIV/0!</v>
      </c>
      <c r="CY33" s="321" t="e">
        <f ca="1">CY31*Insert_Finance!$D$32</f>
        <v>#DIV/0!</v>
      </c>
      <c r="CZ33" s="321" t="e">
        <f ca="1">CZ31*Insert_Finance!$D$32</f>
        <v>#DIV/0!</v>
      </c>
      <c r="DA33" s="321" t="e">
        <f ca="1">DA31*Insert_Finance!$D$32</f>
        <v>#DIV/0!</v>
      </c>
    </row>
    <row r="34" spans="2:105" ht="15" hidden="1" customHeight="1" outlineLevel="1">
      <c r="B34" s="293"/>
      <c r="C34" s="310"/>
      <c r="D34" s="310"/>
      <c r="E34" s="310"/>
      <c r="F34" s="311" t="str">
        <f>_xlfn.IFNA(INDEX(Table_Def[[Asset category]:[Unit]],MATCH(Insert_Assets!C34,Table_Def[Asset category],0),2),"")</f>
        <v/>
      </c>
      <c r="G34" s="481"/>
      <c r="H34" s="481"/>
      <c r="I34" s="544">
        <f t="shared" si="3"/>
        <v>0</v>
      </c>
      <c r="J34" s="310"/>
      <c r="K34" s="310"/>
      <c r="L34" s="544">
        <f t="shared" si="30"/>
        <v>0</v>
      </c>
      <c r="M34" s="543">
        <f t="shared" si="2"/>
        <v>1</v>
      </c>
      <c r="N34" s="544">
        <f t="shared" si="4"/>
        <v>0</v>
      </c>
      <c r="O34" s="314">
        <f>_xlfn.IFNA(IF(INDEX(Table_Def[],MATCH(C34,Table_Def[Asset category],0),3)=0,1,INDEX(Table_Def[],MATCH(C34,Table_Def[Asset category],0),3)),0)</f>
        <v>0</v>
      </c>
      <c r="Q34" s="482"/>
      <c r="R34" s="208"/>
      <c r="S34" s="208"/>
      <c r="T34" s="208"/>
      <c r="U34" s="485"/>
      <c r="V34" s="485"/>
      <c r="W34" s="485"/>
      <c r="X34" s="485"/>
      <c r="Y34" s="485"/>
      <c r="Z34" s="485"/>
      <c r="AA34" s="485"/>
      <c r="AB34" s="485"/>
      <c r="AC34" s="485"/>
      <c r="AD34" s="485"/>
      <c r="AE34" s="485"/>
      <c r="AF34" s="485"/>
      <c r="AG34" s="485"/>
      <c r="AH34" s="485"/>
      <c r="AI34" s="485"/>
      <c r="AJ34" s="485"/>
      <c r="AK34" s="485"/>
      <c r="AL34" s="485"/>
      <c r="AM34" s="485"/>
      <c r="AN34" s="485"/>
      <c r="AO34" s="485"/>
      <c r="AP34" s="485"/>
      <c r="AQ34" s="485"/>
      <c r="AR34" s="485"/>
      <c r="AS34" s="485"/>
      <c r="AT34" s="485"/>
      <c r="AU34" s="485"/>
      <c r="AV34" s="485"/>
      <c r="AW34" s="485"/>
      <c r="AX34" s="485"/>
      <c r="AY34" s="485"/>
      <c r="AZ34" s="485"/>
      <c r="BA34" s="485"/>
      <c r="BB34" s="485"/>
      <c r="BC34" s="485"/>
      <c r="BD34" s="485"/>
      <c r="BE34" s="485"/>
      <c r="BF34" s="485"/>
      <c r="BG34" s="485"/>
      <c r="BH34" s="485"/>
      <c r="BI34" s="485"/>
      <c r="BJ34" s="485"/>
      <c r="BK34" s="485"/>
      <c r="BL34" s="485"/>
      <c r="BM34" s="485"/>
      <c r="BN34" s="485"/>
      <c r="BO34" s="485"/>
      <c r="BP34" s="485"/>
      <c r="BQ34" s="485"/>
      <c r="BR34" s="485"/>
      <c r="BS34" s="485"/>
      <c r="BT34" s="485"/>
      <c r="BU34" s="485"/>
      <c r="BV34" s="485"/>
      <c r="BW34" s="485"/>
      <c r="BX34" s="485"/>
      <c r="BY34" s="485"/>
      <c r="BZ34" s="485"/>
      <c r="CA34" s="485"/>
      <c r="CB34" s="485"/>
      <c r="CC34" s="37"/>
      <c r="CD34" s="317"/>
      <c r="CE34" s="317"/>
      <c r="CF34" s="8" t="s">
        <v>208</v>
      </c>
      <c r="CG34" s="321"/>
      <c r="CH34" s="321">
        <f ca="1">IF(CH31=0,0,
IF(CH31&lt;1,0,
IF($O28-CH29&lt;&gt;$O28,-PMT(Insert_Finance!$D$32,$O28,OFFSET(CH31,,(CH29-$O28),1,1),0,0),
IF(CH29=0,0,CG34))))</f>
        <v>0</v>
      </c>
      <c r="CI34" s="321">
        <f ca="1">IF(CI31=0,0,
IF(CI31&lt;1,0,
IF($O28-CI29&lt;&gt;$O28,-PMT(Insert_Finance!$D$32,$O28,OFFSET(CI31,,(CI29-$O28),1,1),0,0),
IF(CI29=0,0,CH34))))</f>
        <v>0</v>
      </c>
      <c r="CJ34" s="321">
        <f ca="1">IF(CJ31=0,0,
IF(CJ31&lt;1,0,
IF($O28-CJ29&lt;&gt;$O28,-PMT(Insert_Finance!$D$32,$O28,OFFSET(CJ31,,(CJ29-$O28),1,1),0,0),
IF(CJ29=0,0,CI34))))</f>
        <v>0</v>
      </c>
      <c r="CK34" s="321">
        <f ca="1">IF(CK31=0,0,
IF(CK31&lt;1,0,
IF($O28-CK29&lt;&gt;$O28,-PMT(Insert_Finance!$D$32,$O28,OFFSET(CK31,,(CK29-$O28),1,1),0,0),
IF(CK29=0,0,CJ34))))</f>
        <v>0</v>
      </c>
      <c r="CL34" s="321">
        <f ca="1">IF(CL31=0,0,
IF(CL31&lt;1,0,
IF($O28-CL29&lt;&gt;$O28,-PMT(Insert_Finance!$D$32,$O28,OFFSET(CL31,,(CL29-$O28),1,1),0,0),
IF(CL29=0,0,CK34))))</f>
        <v>0</v>
      </c>
      <c r="CM34" s="321">
        <f ca="1">IF(CM31=0,0,
IF(CM31&lt;1,0,
IF($O28-CM29&lt;&gt;$O28,-PMT(Insert_Finance!$D$32,$O28,OFFSET(CM31,,(CM29-$O28),1,1),0,0),
IF(CM29=0,0,CL34))))</f>
        <v>0</v>
      </c>
      <c r="CN34" s="321">
        <f ca="1">IF(CN31=0,0,
IF(CN31&lt;1,0,
IF($O28-CN29&lt;&gt;$O28,-PMT(Insert_Finance!$D$32,$O28,OFFSET(CN31,,(CN29-$O28),1,1),0,0),
IF(CN29=0,0,CM34))))</f>
        <v>0</v>
      </c>
      <c r="CO34" s="321">
        <f ca="1">IF(CO31=0,0,
IF(CO31&lt;1,0,
IF($O28-CO29&lt;&gt;$O28,-PMT(Insert_Finance!$D$32,$O28,OFFSET(CO31,,(CO29-$O28),1,1),0,0),
IF(CO29=0,0,CN34))))</f>
        <v>0</v>
      </c>
      <c r="CP34" s="321">
        <f ca="1">IF(CP31=0,0,
IF(CP31&lt;1,0,
IF($O28-CP29&lt;&gt;$O28,-PMT(Insert_Finance!$D$32,$O28,OFFSET(CP31,,(CP29-$O28),1,1),0,0),
IF(CP29=0,0,CO34))))</f>
        <v>0</v>
      </c>
      <c r="CQ34" s="321">
        <f ca="1">IF(CQ31=0,0,
IF(CQ31&lt;1,0,
IF($O28-CQ29&lt;&gt;$O28,-PMT(Insert_Finance!$D$32,$O28,OFFSET(CQ31,,(CQ29-$O28),1,1),0,0),
IF(CQ29=0,0,CP34))))</f>
        <v>0</v>
      </c>
      <c r="CR34" s="321">
        <f ca="1">IF(CR31=0,0,
IF(CR31&lt;1,0,
IF($O28-CR29&lt;&gt;$O28,-PMT(Insert_Finance!$D$32,$O28,OFFSET(CR31,,(CR29-$O28),1,1),0,0),
IF(CR29=0,0,CQ34))))</f>
        <v>0</v>
      </c>
      <c r="CS34" s="321">
        <f ca="1">IF(CS31=0,0,
IF(CS31&lt;1,0,
IF($O28-CS29&lt;&gt;$O28,-PMT(Insert_Finance!$D$32,$O28,OFFSET(CS31,,(CS29-$O28),1,1),0,0),
IF(CS29=0,0,CR34))))</f>
        <v>0</v>
      </c>
      <c r="CT34" s="321">
        <f ca="1">IF(CT31=0,0,
IF(CT31&lt;1,0,
IF($O28-CT29&lt;&gt;$O28,-PMT(Insert_Finance!$D$32,$O28,OFFSET(CT31,,(CT29-$O28),1,1),0,0),
IF(CT29=0,0,CS34))))</f>
        <v>0</v>
      </c>
      <c r="CU34" s="321">
        <f ca="1">IF(CU31=0,0,
IF(CU31&lt;1,0,
IF($O28-CU29&lt;&gt;$O28,-PMT(Insert_Finance!$D$32,$O28,OFFSET(CU31,,(CU29-$O28),1,1),0,0),
IF(CU29=0,0,CT34))))</f>
        <v>0</v>
      </c>
      <c r="CV34" s="321">
        <f ca="1">IF(CV31=0,0,
IF(CV31&lt;1,0,
IF($O28-CV29&lt;&gt;$O28,-PMT(Insert_Finance!$D$32,$O28,OFFSET(CV31,,(CV29-$O28),1,1),0,0),
IF(CV29=0,0,CU34))))</f>
        <v>0</v>
      </c>
      <c r="CW34" s="321">
        <f ca="1">IF(CW31=0,0,
IF(CW31&lt;1,0,
IF($O28-CW29&lt;&gt;$O28,-PMT(Insert_Finance!$D$32,$O28,OFFSET(CW31,,(CW29-$O28),1,1),0,0),
IF(CW29=0,0,CV34))))</f>
        <v>0</v>
      </c>
      <c r="CX34" s="321">
        <f ca="1">IF(CX31=0,0,
IF(CX31&lt;1,0,
IF($O28-CX29&lt;&gt;$O28,-PMT(Insert_Finance!$D$32,$O28,OFFSET(CX31,,(CX29-$O28),1,1),0,0),
IF(CX29=0,0,CW34))))</f>
        <v>0</v>
      </c>
      <c r="CY34" s="321">
        <f ca="1">IF(CY31=0,0,
IF(CY31&lt;1,0,
IF($O28-CY29&lt;&gt;$O28,-PMT(Insert_Finance!$D$32,$O28,OFFSET(CY31,,(CY29-$O28),1,1),0,0),
IF(CY29=0,0,CX34))))</f>
        <v>0</v>
      </c>
      <c r="CZ34" s="321">
        <f ca="1">IF(CZ31=0,0,
IF(CZ31&lt;1,0,
IF($O28-CZ29&lt;&gt;$O28,-PMT(Insert_Finance!$D$32,$O28,OFFSET(CZ31,,(CZ29-$O28),1,1),0,0),
IF(CZ29=0,0,CY34))))</f>
        <v>0</v>
      </c>
      <c r="DA34" s="321">
        <f ca="1">IF(DA31=0,0,
IF(DA31&lt;1,0,
IF($O28-DA29&lt;&gt;$O28,-PMT(Insert_Finance!$D$32,$O28,OFFSET(DA31,,(DA29-$O28),1,1),0,0),
IF(DA29=0,0,CZ34))))</f>
        <v>0</v>
      </c>
    </row>
    <row r="35" spans="2:105" ht="30" customHeight="1" collapsed="1">
      <c r="B35" s="293"/>
      <c r="C35" s="310"/>
      <c r="D35" s="310"/>
      <c r="E35" s="310"/>
      <c r="F35" s="311" t="str">
        <f>_xlfn.IFNA(INDEX(Table_Def[[Asset category]:[Unit]],MATCH(Insert_Assets!C35,Table_Def[Asset category],0),2),"")</f>
        <v/>
      </c>
      <c r="G35" s="481"/>
      <c r="H35" s="481"/>
      <c r="I35" s="544">
        <f t="shared" si="3"/>
        <v>0</v>
      </c>
      <c r="J35" s="310"/>
      <c r="K35" s="310"/>
      <c r="L35" s="544">
        <f t="shared" si="30"/>
        <v>0</v>
      </c>
      <c r="M35" s="543">
        <f t="shared" si="2"/>
        <v>1</v>
      </c>
      <c r="N35" s="544">
        <f t="shared" si="4"/>
        <v>0</v>
      </c>
      <c r="O35" s="314">
        <f>_xlfn.IFNA(IF(INDEX(Table_Def[],MATCH(C35,Table_Def[Asset category],0),3)=0,20,INDEX(Table_Def[],MATCH(C35,Table_Def[Asset category],0),3)),0)</f>
        <v>0</v>
      </c>
      <c r="Q35" s="482"/>
      <c r="R35" s="208"/>
      <c r="S35" s="208"/>
      <c r="T35" s="208"/>
      <c r="U35" s="485">
        <f>SUMIF($CH$7:$DA$7,U$16,$CH39:$DA39)</f>
        <v>0</v>
      </c>
      <c r="V35" s="485">
        <f>SUMIF($CH$7:$DA$7,U$16,$CH38:$DA38)</f>
        <v>0</v>
      </c>
      <c r="W35" s="485">
        <f>SUMIF($CH$7:$DA$7,U$16,$CH40:$DA40)</f>
        <v>0</v>
      </c>
      <c r="X35" s="485">
        <f>SUMIF($CH$7:$DA$7,X$16,$CH39:$DA39)</f>
        <v>0</v>
      </c>
      <c r="Y35" s="485">
        <f>SUMIF($CH$7:$DA$7,X$16,$CH38:$DA38)</f>
        <v>0</v>
      </c>
      <c r="Z35" s="485">
        <f>SUMIF($CH$7:$DA$7,X$16,$CH40:$DA40)</f>
        <v>0</v>
      </c>
      <c r="AA35" s="485">
        <f>SUMIF($CH$7:$DA$7,AA$16,$CH39:$DA39)</f>
        <v>0</v>
      </c>
      <c r="AB35" s="485">
        <f>SUMIF($CH$7:$DA$7,AA$16,$CH38:$DA38)</f>
        <v>0</v>
      </c>
      <c r="AC35" s="485">
        <f>SUMIF($CH$7:$DA$7,AA$16,$CH40:$DA40)</f>
        <v>0</v>
      </c>
      <c r="AD35" s="485">
        <f>SUMIF($CH$7:$DA$7,AD$16,$CH39:$DA39)</f>
        <v>0</v>
      </c>
      <c r="AE35" s="485">
        <f>SUMIF($CH$7:$DA$7,AD$16,$CH38:$DA38)</f>
        <v>0</v>
      </c>
      <c r="AF35" s="485">
        <f>SUMIF($CH$7:$DA$7,AD$16,$CH40:$DA40)</f>
        <v>0</v>
      </c>
      <c r="AG35" s="485">
        <f>SUMIF($CH$7:$DA$7,AG$16,$CH39:$DA39)</f>
        <v>0</v>
      </c>
      <c r="AH35" s="485">
        <f>SUMIF($CH$7:$DA$7,AG$16,$CH38:$DA38)</f>
        <v>0</v>
      </c>
      <c r="AI35" s="485">
        <f>SUMIF($CH$7:$DA$7,AG$16,$CH40:$DA40)</f>
        <v>0</v>
      </c>
      <c r="AJ35" s="485">
        <f>SUMIF($CH$7:$DA$7,AJ$16,$CH39:$DA39)</f>
        <v>0</v>
      </c>
      <c r="AK35" s="485">
        <f>SUMIF($CH$7:$DA$7,AJ$16,$CH38:$DA38)</f>
        <v>0</v>
      </c>
      <c r="AL35" s="485">
        <f>SUMIF($CH$7:$DA$7,AJ$16,$CH40:$DA40)</f>
        <v>0</v>
      </c>
      <c r="AM35" s="485">
        <f>SUMIF($CH$7:$DA$7,AM$16,$CH39:$DA39)</f>
        <v>0</v>
      </c>
      <c r="AN35" s="485">
        <f>SUMIF($CH$7:$DA$7,AM$16,$CH38:$DA38)</f>
        <v>0</v>
      </c>
      <c r="AO35" s="485">
        <f>SUMIF($CH$7:$DA$7,AM$16,$CH40:$DA40)</f>
        <v>0</v>
      </c>
      <c r="AP35" s="485">
        <f>SUMIF($CH$7:$DA$7,AP$16,$CH39:$DA39)</f>
        <v>0</v>
      </c>
      <c r="AQ35" s="485">
        <f>SUMIF($CH$7:$DA$7,AP$16,$CH38:$DA38)</f>
        <v>0</v>
      </c>
      <c r="AR35" s="485">
        <f>SUMIF($CH$7:$DA$7,AP$16,$CH40:$DA40)</f>
        <v>0</v>
      </c>
      <c r="AS35" s="485">
        <f>SUMIF($CH$7:$DA$7,AS$16,$CH39:$DA39)</f>
        <v>0</v>
      </c>
      <c r="AT35" s="485">
        <f>SUMIF($CH$7:$DA$7,AS$16,$CH38:$DA38)</f>
        <v>0</v>
      </c>
      <c r="AU35" s="485">
        <f>SUMIF($CH$7:$DA$7,AS$16,$CH40:$DA40)</f>
        <v>0</v>
      </c>
      <c r="AV35" s="485">
        <f>SUMIF($CH$7:$DA$7,AV$16,$CH39:$DA39)</f>
        <v>0</v>
      </c>
      <c r="AW35" s="485">
        <f>SUMIF($CH$7:$DA$7,AV$16,$CH38:$DA38)</f>
        <v>0</v>
      </c>
      <c r="AX35" s="485">
        <f>SUMIF($CH$7:$DA$7,AV$16,$CH40:$DA40)</f>
        <v>0</v>
      </c>
      <c r="AY35" s="485">
        <f>SUMIF($CH$7:$DA$7,AY$16,$CH39:$DA39)</f>
        <v>0</v>
      </c>
      <c r="AZ35" s="485">
        <f>SUMIF($CH$7:$DA$7,AY$16,$CH38:$DA38)</f>
        <v>0</v>
      </c>
      <c r="BA35" s="485">
        <f>SUMIF($CH$7:$DA$7,AY$16,$CH40:$DA40)</f>
        <v>0</v>
      </c>
      <c r="BB35" s="485">
        <f>SUMIF($CH$7:$DA$7,BB$16,$CH39:$DA39)</f>
        <v>0</v>
      </c>
      <c r="BC35" s="485">
        <f>SUMIF($CH$7:$DA$7,BB$16,$CH38:$DA38)</f>
        <v>0</v>
      </c>
      <c r="BD35" s="485">
        <f>SUMIF($CH$7:$DA$7,BB$16,$CH40:$DA40)</f>
        <v>0</v>
      </c>
      <c r="BE35" s="485">
        <f>SUMIF($CH$7:$DA$7,BE$16,$CH39:$DA39)</f>
        <v>0</v>
      </c>
      <c r="BF35" s="485">
        <f>SUMIF($CH$7:$DA$7,BE$16,$CH38:$DA38)</f>
        <v>0</v>
      </c>
      <c r="BG35" s="485">
        <f>SUMIF($CH$7:$DA$7,BE$16,$CH40:$DA40)</f>
        <v>0</v>
      </c>
      <c r="BH35" s="485">
        <f>SUMIF($CH$7:$DA$7,BH$16,$CH39:$DA39)</f>
        <v>0</v>
      </c>
      <c r="BI35" s="485">
        <f>SUMIF($CH$7:$DA$7,BH$16,$CH38:$DA38)</f>
        <v>0</v>
      </c>
      <c r="BJ35" s="485">
        <f>SUMIF($CH$7:$DA$7,BH$16,$CH40:$DA40)</f>
        <v>0</v>
      </c>
      <c r="BK35" s="485">
        <f>SUMIF($CH$7:$DA$7,BK$16,$CH39:$DA39)</f>
        <v>0</v>
      </c>
      <c r="BL35" s="485">
        <f>SUMIF($CH$7:$DA$7,BK$16,$CH38:$DA38)</f>
        <v>0</v>
      </c>
      <c r="BM35" s="485">
        <f>SUMIF($CH$7:$DA$7,BK$16,$CH40:$DA40)</f>
        <v>0</v>
      </c>
      <c r="BN35" s="485">
        <f>SUMIF($CH$7:$DA$7,BN$16,$CH39:$DA39)</f>
        <v>0</v>
      </c>
      <c r="BO35" s="485">
        <f>SUMIF($CH$7:$DA$7,BN$16,$CH38:$DA38)</f>
        <v>0</v>
      </c>
      <c r="BP35" s="485">
        <f>SUMIF($CH$7:$DA$7,BN$16,$CH40:$DA40)</f>
        <v>0</v>
      </c>
      <c r="BQ35" s="485">
        <f>SUMIF($CH$7:$DA$7,BQ$16,$CH39:$DA39)</f>
        <v>0</v>
      </c>
      <c r="BR35" s="485">
        <f>SUMIF($CH$7:$DA$7,BQ$16,$CH38:$DA38)</f>
        <v>0</v>
      </c>
      <c r="BS35" s="485">
        <f>SUMIF($CH$7:$DA$7,BQ$16,$CH40:$DA40)</f>
        <v>0</v>
      </c>
      <c r="BT35" s="485">
        <f>SUMIF($CH$7:$DA$7,BT$16,$CH39:$DA39)</f>
        <v>0</v>
      </c>
      <c r="BU35" s="485">
        <f>SUMIF($CH$7:$DA$7,BT$16,$CH38:$DA38)</f>
        <v>0</v>
      </c>
      <c r="BV35" s="485">
        <f>SUMIF($CH$7:$DA$7,BT$16,$CH40:$DA40)</f>
        <v>0</v>
      </c>
      <c r="BW35" s="485">
        <f>SUMIF($CH$7:$DA$7,BW$16,$CH39:$DA39)</f>
        <v>0</v>
      </c>
      <c r="BX35" s="485">
        <f>SUMIF($CH$7:$DA$7,BW$16,$CH38:$DA38)</f>
        <v>0</v>
      </c>
      <c r="BY35" s="485">
        <f>SUMIF($CH$7:$DA$7,BW$16,$CH40:$DA40)</f>
        <v>0</v>
      </c>
      <c r="BZ35" s="485">
        <f>SUMIF($CH$7:$DA$7,BZ$16,$CH39:$DA39)</f>
        <v>0</v>
      </c>
      <c r="CA35" s="485">
        <f>SUMIF($CH$7:$DA$7,BZ$16,$CH38:$DA38)</f>
        <v>0</v>
      </c>
      <c r="CB35" s="485">
        <f>SUMIF($CH$7:$DA$7,BZ$16,$CH40:$DA40)</f>
        <v>0</v>
      </c>
      <c r="CC35" s="37"/>
      <c r="CD35" s="317"/>
      <c r="CE35" s="317"/>
      <c r="CG35" s="72"/>
      <c r="CH35" s="322"/>
      <c r="CI35" s="322"/>
      <c r="CJ35" s="322"/>
      <c r="CK35" s="322"/>
      <c r="CL35" s="322"/>
      <c r="CM35" s="322"/>
      <c r="CN35" s="322"/>
      <c r="CO35" s="322"/>
      <c r="CP35" s="322"/>
      <c r="CQ35" s="322"/>
      <c r="CR35" s="322"/>
      <c r="CS35" s="322"/>
      <c r="CT35" s="322"/>
      <c r="CU35" s="322"/>
      <c r="CV35" s="322"/>
      <c r="CW35" s="322"/>
      <c r="CX35" s="322"/>
      <c r="CY35" s="322"/>
      <c r="CZ35" s="322"/>
      <c r="DA35" s="322"/>
    </row>
    <row r="36" spans="2:105" ht="15" hidden="1" customHeight="1" outlineLevel="1">
      <c r="B36" s="293"/>
      <c r="C36" s="310"/>
      <c r="D36" s="310"/>
      <c r="E36" s="310"/>
      <c r="F36" s="311" t="str">
        <f>_xlfn.IFNA(INDEX(Table_Def[[Asset category]:[Unit]],MATCH(Insert_Assets!C36,Table_Def[Asset category],0),2),"")</f>
        <v/>
      </c>
      <c r="G36" s="481"/>
      <c r="H36" s="481"/>
      <c r="I36" s="544">
        <f t="shared" si="3"/>
        <v>0</v>
      </c>
      <c r="J36" s="310"/>
      <c r="K36" s="310"/>
      <c r="L36" s="544">
        <f t="shared" si="30"/>
        <v>0</v>
      </c>
      <c r="M36" s="543">
        <f t="shared" si="2"/>
        <v>1</v>
      </c>
      <c r="N36" s="544">
        <f t="shared" si="4"/>
        <v>0</v>
      </c>
      <c r="O36" s="314">
        <f>_xlfn.IFNA(IF(INDEX(Table_Def[],MATCH(C36,Table_Def[Asset category],0),3)=0,1,INDEX(Table_Def[],MATCH(C36,Table_Def[Asset category],0),3)),0)</f>
        <v>0</v>
      </c>
      <c r="Q36" s="482"/>
      <c r="R36" s="208"/>
      <c r="S36" s="208"/>
      <c r="T36" s="208"/>
      <c r="U36" s="485"/>
      <c r="V36" s="485"/>
      <c r="W36" s="485"/>
      <c r="X36" s="485"/>
      <c r="Y36" s="485"/>
      <c r="Z36" s="485"/>
      <c r="AA36" s="485"/>
      <c r="AB36" s="485"/>
      <c r="AC36" s="485"/>
      <c r="AD36" s="485"/>
      <c r="AE36" s="485"/>
      <c r="AF36" s="485"/>
      <c r="AG36" s="485"/>
      <c r="AH36" s="485"/>
      <c r="AI36" s="485"/>
      <c r="AJ36" s="485"/>
      <c r="AK36" s="485"/>
      <c r="AL36" s="485"/>
      <c r="AM36" s="485"/>
      <c r="AN36" s="485"/>
      <c r="AO36" s="485"/>
      <c r="AP36" s="485"/>
      <c r="AQ36" s="485"/>
      <c r="AR36" s="485"/>
      <c r="AS36" s="485"/>
      <c r="AT36" s="485"/>
      <c r="AU36" s="485"/>
      <c r="AV36" s="485"/>
      <c r="AW36" s="485"/>
      <c r="AX36" s="485"/>
      <c r="AY36" s="485"/>
      <c r="AZ36" s="485"/>
      <c r="BA36" s="485"/>
      <c r="BB36" s="485"/>
      <c r="BC36" s="485"/>
      <c r="BD36" s="485"/>
      <c r="BE36" s="485"/>
      <c r="BF36" s="485"/>
      <c r="BG36" s="485"/>
      <c r="BH36" s="485"/>
      <c r="BI36" s="485"/>
      <c r="BJ36" s="485"/>
      <c r="BK36" s="485"/>
      <c r="BL36" s="485"/>
      <c r="BM36" s="485"/>
      <c r="BN36" s="485"/>
      <c r="BO36" s="485"/>
      <c r="BP36" s="485"/>
      <c r="BQ36" s="485"/>
      <c r="BR36" s="485"/>
      <c r="BS36" s="485"/>
      <c r="BT36" s="485"/>
      <c r="BU36" s="485"/>
      <c r="BV36" s="485"/>
      <c r="BW36" s="485"/>
      <c r="BX36" s="485"/>
      <c r="BY36" s="485"/>
      <c r="BZ36" s="485"/>
      <c r="CA36" s="485"/>
      <c r="CB36" s="485"/>
      <c r="CC36" s="37"/>
      <c r="CD36" s="317"/>
      <c r="CE36" s="317"/>
      <c r="CF36" s="8" t="s">
        <v>218</v>
      </c>
      <c r="CG36" s="72"/>
      <c r="CH36" s="320">
        <f>IF($J35=CH$7,$O35,
IF(CG35&gt;0,CG35-1,0))</f>
        <v>0</v>
      </c>
      <c r="CI36" s="320">
        <f ca="1">IF(OR($J35=CI$7,CH37=$O35),$O35,
IF(CH36&gt;0,CH36-1,0))</f>
        <v>0</v>
      </c>
      <c r="CJ36" s="320">
        <f t="shared" ref="CJ36" ca="1" si="34">IF(OR($J35=CJ$7,CI37=$O35),$O35,
IF(CI36&gt;0,CI36-1,0))</f>
        <v>0</v>
      </c>
      <c r="CK36" s="320">
        <f t="shared" ref="CK36" ca="1" si="35">IF(OR($J35=CK$7,CJ37=$O35),$O35,
IF(CJ36&gt;0,CJ36-1,0))</f>
        <v>0</v>
      </c>
      <c r="CL36" s="320">
        <f t="shared" ref="CL36" ca="1" si="36">IF(OR($J35=CL$7,CK37=$O35),$O35,
IF(CK36&gt;0,CK36-1,0))</f>
        <v>0</v>
      </c>
      <c r="CM36" s="320">
        <f t="shared" ref="CM36" ca="1" si="37">IF(OR($J35=CM$7,CL37=$O35),$O35,
IF(CL36&gt;0,CL36-1,0))</f>
        <v>0</v>
      </c>
      <c r="CN36" s="320">
        <f t="shared" ref="CN36" ca="1" si="38">IF(OR($J35=CN$7,CM37=$O35),$O35,
IF(CM36&gt;0,CM36-1,0))</f>
        <v>0</v>
      </c>
      <c r="CO36" s="320">
        <f t="shared" ref="CO36" ca="1" si="39">IF(OR($J35=CO$7,CN37=$O35),$O35,
IF(CN36&gt;0,CN36-1,0))</f>
        <v>0</v>
      </c>
      <c r="CP36" s="320">
        <f t="shared" ref="CP36" ca="1" si="40">IF(OR($J35=CP$7,CO37=$O35),$O35,
IF(CO36&gt;0,CO36-1,0))</f>
        <v>0</v>
      </c>
      <c r="CQ36" s="320">
        <f t="shared" ref="CQ36" ca="1" si="41">IF(OR($J35=CQ$7,CP37=$O35),$O35,
IF(CP36&gt;0,CP36-1,0))</f>
        <v>0</v>
      </c>
      <c r="CR36" s="320">
        <f t="shared" ref="CR36" ca="1" si="42">IF(OR($J35=CR$7,CQ37=$O35),$O35,
IF(CQ36&gt;0,CQ36-1,0))</f>
        <v>0</v>
      </c>
      <c r="CS36" s="320">
        <f t="shared" ref="CS36" ca="1" si="43">IF(OR($J35=CS$7,CR37=$O35),$O35,
IF(CR36&gt;0,CR36-1,0))</f>
        <v>0</v>
      </c>
      <c r="CT36" s="320">
        <f t="shared" ref="CT36" ca="1" si="44">IF(OR($J35=CT$7,CS37=$O35),$O35,
IF(CS36&gt;0,CS36-1,0))</f>
        <v>0</v>
      </c>
      <c r="CU36" s="320">
        <f t="shared" ref="CU36" ca="1" si="45">IF(OR($J35=CU$7,CT37=$O35),$O35,
IF(CT36&gt;0,CT36-1,0))</f>
        <v>0</v>
      </c>
      <c r="CV36" s="320">
        <f t="shared" ref="CV36" ca="1" si="46">IF(OR($J35=CV$7,CU37=$O35),$O35,
IF(CU36&gt;0,CU36-1,0))</f>
        <v>0</v>
      </c>
      <c r="CW36" s="320">
        <f t="shared" ref="CW36" ca="1" si="47">IF(OR($J35=CW$7,CV37=$O35),$O35,
IF(CV36&gt;0,CV36-1,0))</f>
        <v>0</v>
      </c>
      <c r="CX36" s="320">
        <f t="shared" ref="CX36" ca="1" si="48">IF(OR($J35=CX$7,CW37=$O35),$O35,
IF(CW36&gt;0,CW36-1,0))</f>
        <v>0</v>
      </c>
      <c r="CY36" s="320">
        <f t="shared" ref="CY36" ca="1" si="49">IF(OR($J35=CY$7,CX37=$O35),$O35,
IF(CX36&gt;0,CX36-1,0))</f>
        <v>0</v>
      </c>
      <c r="CZ36" s="320">
        <f t="shared" ref="CZ36" ca="1" si="50">IF(OR($J35=CZ$7,CY37=$O35),$O35,
IF(CY36&gt;0,CY36-1,0))</f>
        <v>0</v>
      </c>
      <c r="DA36" s="320">
        <f t="shared" ref="DA36" ca="1" si="51">IF(OR($J35=DA$7,CZ37=$O35),$O35,
IF(CZ36&gt;0,CZ36-1,0))</f>
        <v>0</v>
      </c>
    </row>
    <row r="37" spans="2:105" ht="15" hidden="1" customHeight="1" outlineLevel="1">
      <c r="B37" s="293"/>
      <c r="C37" s="310"/>
      <c r="D37" s="310"/>
      <c r="E37" s="310"/>
      <c r="F37" s="311" t="str">
        <f>_xlfn.IFNA(INDEX(Table_Def[[Asset category]:[Unit]],MATCH(Insert_Assets!C37,Table_Def[Asset category],0),2),"")</f>
        <v/>
      </c>
      <c r="G37" s="481"/>
      <c r="H37" s="481"/>
      <c r="I37" s="544">
        <f t="shared" si="3"/>
        <v>0</v>
      </c>
      <c r="J37" s="310"/>
      <c r="K37" s="310"/>
      <c r="L37" s="544"/>
      <c r="M37" s="543">
        <f t="shared" si="2"/>
        <v>1</v>
      </c>
      <c r="N37" s="544">
        <f t="shared" si="4"/>
        <v>0</v>
      </c>
      <c r="O37" s="314">
        <f>_xlfn.IFNA(IF(INDEX(Table_Def[],MATCH(C37,Table_Def[Asset category],0),3)=0,1,INDEX(Table_Def[],MATCH(C37,Table_Def[Asset category],0),3)),0)</f>
        <v>0</v>
      </c>
      <c r="Q37" s="482"/>
      <c r="R37" s="208"/>
      <c r="S37" s="208"/>
      <c r="T37" s="208"/>
      <c r="U37" s="485"/>
      <c r="V37" s="485"/>
      <c r="W37" s="485"/>
      <c r="X37" s="485"/>
      <c r="Y37" s="485"/>
      <c r="Z37" s="485"/>
      <c r="AA37" s="485"/>
      <c r="AB37" s="485"/>
      <c r="AC37" s="485"/>
      <c r="AD37" s="485"/>
      <c r="AE37" s="485"/>
      <c r="AF37" s="485"/>
      <c r="AG37" s="485"/>
      <c r="AH37" s="485"/>
      <c r="AI37" s="485"/>
      <c r="AJ37" s="485"/>
      <c r="AK37" s="485"/>
      <c r="AL37" s="485"/>
      <c r="AM37" s="485"/>
      <c r="AN37" s="485"/>
      <c r="AO37" s="485"/>
      <c r="AP37" s="485"/>
      <c r="AQ37" s="485"/>
      <c r="AR37" s="485"/>
      <c r="AS37" s="485"/>
      <c r="AT37" s="485"/>
      <c r="AU37" s="485"/>
      <c r="AV37" s="485"/>
      <c r="AW37" s="485"/>
      <c r="AX37" s="485"/>
      <c r="AY37" s="485"/>
      <c r="AZ37" s="485"/>
      <c r="BA37" s="485"/>
      <c r="BB37" s="485"/>
      <c r="BC37" s="485"/>
      <c r="BD37" s="485"/>
      <c r="BE37" s="485"/>
      <c r="BF37" s="485"/>
      <c r="BG37" s="485"/>
      <c r="BH37" s="485"/>
      <c r="BI37" s="485"/>
      <c r="BJ37" s="485"/>
      <c r="BK37" s="485"/>
      <c r="BL37" s="485"/>
      <c r="BM37" s="485"/>
      <c r="BN37" s="485"/>
      <c r="BO37" s="485"/>
      <c r="BP37" s="485"/>
      <c r="BQ37" s="485"/>
      <c r="BR37" s="485"/>
      <c r="BS37" s="485"/>
      <c r="BT37" s="485"/>
      <c r="BU37" s="485"/>
      <c r="BV37" s="485"/>
      <c r="BW37" s="485"/>
      <c r="BX37" s="485"/>
      <c r="BY37" s="485"/>
      <c r="BZ37" s="485"/>
      <c r="CA37" s="485"/>
      <c r="CB37" s="485"/>
      <c r="CC37" s="37"/>
      <c r="CD37" s="317"/>
      <c r="CE37" s="317"/>
      <c r="CF37" s="8" t="s">
        <v>219</v>
      </c>
      <c r="CG37" s="72"/>
      <c r="CH37" s="320">
        <f t="shared" ref="CH37" ca="1" si="52">IF(AND(CH36=$O35,CH36&gt;0),1,IF(CH36=0,0,OFFSET(CH36,,(CH36-$O35),1,1)-CH36+1))</f>
        <v>0</v>
      </c>
      <c r="CI37" s="320">
        <f ca="1">IF(AND(CI36=$O35,CI36&gt;0),1,IF(CI36=0,0,OFFSET(CI36,,(CI36-$O35),1,1)-CI36+1))</f>
        <v>0</v>
      </c>
      <c r="CJ37" s="320">
        <f t="shared" ref="CJ37:DA37" ca="1" si="53">IF(AND(CJ36=$O35,CJ36&gt;0),1,IF(CJ36=0,0,OFFSET(CJ36,,(CJ36-$O35),1,1)-CJ36+1))</f>
        <v>0</v>
      </c>
      <c r="CK37" s="320">
        <f t="shared" ca="1" si="53"/>
        <v>0</v>
      </c>
      <c r="CL37" s="320">
        <f t="shared" ca="1" si="53"/>
        <v>0</v>
      </c>
      <c r="CM37" s="320">
        <f t="shared" ca="1" si="53"/>
        <v>0</v>
      </c>
      <c r="CN37" s="320">
        <f t="shared" ca="1" si="53"/>
        <v>0</v>
      </c>
      <c r="CO37" s="320">
        <f t="shared" ca="1" si="53"/>
        <v>0</v>
      </c>
      <c r="CP37" s="320">
        <f t="shared" ca="1" si="53"/>
        <v>0</v>
      </c>
      <c r="CQ37" s="320">
        <f t="shared" ca="1" si="53"/>
        <v>0</v>
      </c>
      <c r="CR37" s="320">
        <f t="shared" ca="1" si="53"/>
        <v>0</v>
      </c>
      <c r="CS37" s="320">
        <f t="shared" ca="1" si="53"/>
        <v>0</v>
      </c>
      <c r="CT37" s="320">
        <f t="shared" ca="1" si="53"/>
        <v>0</v>
      </c>
      <c r="CU37" s="320">
        <f t="shared" ca="1" si="53"/>
        <v>0</v>
      </c>
      <c r="CV37" s="320">
        <f t="shared" ca="1" si="53"/>
        <v>0</v>
      </c>
      <c r="CW37" s="320">
        <f t="shared" ca="1" si="53"/>
        <v>0</v>
      </c>
      <c r="CX37" s="320">
        <f t="shared" ca="1" si="53"/>
        <v>0</v>
      </c>
      <c r="CY37" s="320">
        <f t="shared" ca="1" si="53"/>
        <v>0</v>
      </c>
      <c r="CZ37" s="320">
        <f t="shared" ca="1" si="53"/>
        <v>0</v>
      </c>
      <c r="DA37" s="320">
        <f t="shared" ca="1" si="53"/>
        <v>0</v>
      </c>
    </row>
    <row r="38" spans="2:105" ht="15" hidden="1" customHeight="1" outlineLevel="1">
      <c r="B38" s="293"/>
      <c r="C38" s="310"/>
      <c r="D38" s="310"/>
      <c r="E38" s="310"/>
      <c r="F38" s="311" t="str">
        <f>_xlfn.IFNA(INDEX(Table_Def[[Asset category]:[Unit]],MATCH(Insert_Assets!C38,Table_Def[Asset category],0),2),"")</f>
        <v/>
      </c>
      <c r="G38" s="481"/>
      <c r="H38" s="481"/>
      <c r="I38" s="544">
        <f t="shared" si="3"/>
        <v>0</v>
      </c>
      <c r="J38" s="310"/>
      <c r="K38" s="310"/>
      <c r="L38" s="544">
        <f t="shared" ref="L38:L43" si="54">SUMIF($K$21:$K$383,K38,$I$21:$I$383)</f>
        <v>0</v>
      </c>
      <c r="M38" s="543">
        <f t="shared" si="2"/>
        <v>1</v>
      </c>
      <c r="N38" s="544">
        <f t="shared" si="4"/>
        <v>0</v>
      </c>
      <c r="O38" s="314">
        <f>_xlfn.IFNA(IF(INDEX(Table_Def[],MATCH(C38,Table_Def[Asset category],0),3)=0,1,INDEX(Table_Def[],MATCH(C38,Table_Def[Asset category],0),3)),0)</f>
        <v>0</v>
      </c>
      <c r="Q38" s="482"/>
      <c r="R38" s="208"/>
      <c r="S38" s="208"/>
      <c r="T38" s="208"/>
      <c r="U38" s="485"/>
      <c r="V38" s="485"/>
      <c r="W38" s="485"/>
      <c r="X38" s="485"/>
      <c r="Y38" s="485"/>
      <c r="Z38" s="485"/>
      <c r="AA38" s="485"/>
      <c r="AB38" s="485"/>
      <c r="AC38" s="485"/>
      <c r="AD38" s="485"/>
      <c r="AE38" s="485"/>
      <c r="AF38" s="485"/>
      <c r="AG38" s="485"/>
      <c r="AH38" s="485"/>
      <c r="AI38" s="485"/>
      <c r="AJ38" s="485"/>
      <c r="AK38" s="485"/>
      <c r="AL38" s="485"/>
      <c r="AM38" s="485"/>
      <c r="AN38" s="485"/>
      <c r="AO38" s="485"/>
      <c r="AP38" s="485"/>
      <c r="AQ38" s="485"/>
      <c r="AR38" s="485"/>
      <c r="AS38" s="485"/>
      <c r="AT38" s="485"/>
      <c r="AU38" s="485"/>
      <c r="AV38" s="485"/>
      <c r="AW38" s="485"/>
      <c r="AX38" s="485"/>
      <c r="AY38" s="485"/>
      <c r="AZ38" s="485"/>
      <c r="BA38" s="485"/>
      <c r="BB38" s="485"/>
      <c r="BC38" s="485"/>
      <c r="BD38" s="485"/>
      <c r="BE38" s="485"/>
      <c r="BF38" s="485"/>
      <c r="BG38" s="485"/>
      <c r="BH38" s="485"/>
      <c r="BI38" s="485"/>
      <c r="BJ38" s="485"/>
      <c r="BK38" s="485"/>
      <c r="BL38" s="485"/>
      <c r="BM38" s="485"/>
      <c r="BN38" s="485"/>
      <c r="BO38" s="485"/>
      <c r="BP38" s="485"/>
      <c r="BQ38" s="485"/>
      <c r="BR38" s="485"/>
      <c r="BS38" s="485"/>
      <c r="BT38" s="485"/>
      <c r="BU38" s="485"/>
      <c r="BV38" s="485"/>
      <c r="BW38" s="485"/>
      <c r="BX38" s="485"/>
      <c r="BY38" s="485"/>
      <c r="BZ38" s="485"/>
      <c r="CA38" s="485"/>
      <c r="CB38" s="485"/>
      <c r="CC38" s="37"/>
      <c r="CD38" s="317"/>
      <c r="CE38" s="317"/>
      <c r="CF38" s="8" t="s">
        <v>205</v>
      </c>
      <c r="CH38" s="321">
        <f t="shared" ref="CH38:CL38" si="55">IF($J35=CH$7,$I35*$M35,IF(CH36=$O35,$I35,
IF(CG38&gt;0,+CG38-CG39,0)))</f>
        <v>0</v>
      </c>
      <c r="CI38" s="321">
        <f t="shared" ca="1" si="55"/>
        <v>0</v>
      </c>
      <c r="CJ38" s="321">
        <f t="shared" ca="1" si="55"/>
        <v>0</v>
      </c>
      <c r="CK38" s="321">
        <f t="shared" ca="1" si="55"/>
        <v>0</v>
      </c>
      <c r="CL38" s="321">
        <f t="shared" ca="1" si="55"/>
        <v>0</v>
      </c>
      <c r="CM38" s="321">
        <f ca="1">IF($J35=CM$7,$I35*$M35,IF(CM36=$O35,$I35,
IF(CL38&gt;0,+CL38-CL39,0)))</f>
        <v>0</v>
      </c>
      <c r="CN38" s="321">
        <f t="shared" ref="CN38:DA38" ca="1" si="56">IF($J35=CN$7,$I35*$M35,IF(CN36=$O35,$I35,
IF(CM38&gt;0,+CM38-CM39,0)))</f>
        <v>0</v>
      </c>
      <c r="CO38" s="321">
        <f t="shared" ca="1" si="56"/>
        <v>0</v>
      </c>
      <c r="CP38" s="321">
        <f t="shared" ca="1" si="56"/>
        <v>0</v>
      </c>
      <c r="CQ38" s="321">
        <f t="shared" ca="1" si="56"/>
        <v>0</v>
      </c>
      <c r="CR38" s="321">
        <f t="shared" ca="1" si="56"/>
        <v>0</v>
      </c>
      <c r="CS38" s="321">
        <f t="shared" ca="1" si="56"/>
        <v>0</v>
      </c>
      <c r="CT38" s="321">
        <f t="shared" ca="1" si="56"/>
        <v>0</v>
      </c>
      <c r="CU38" s="321">
        <f t="shared" ca="1" si="56"/>
        <v>0</v>
      </c>
      <c r="CV38" s="321">
        <f t="shared" ca="1" si="56"/>
        <v>0</v>
      </c>
      <c r="CW38" s="321">
        <f t="shared" ca="1" si="56"/>
        <v>0</v>
      </c>
      <c r="CX38" s="321">
        <f t="shared" ca="1" si="56"/>
        <v>0</v>
      </c>
      <c r="CY38" s="321">
        <f t="shared" ca="1" si="56"/>
        <v>0</v>
      </c>
      <c r="CZ38" s="321">
        <f t="shared" ca="1" si="56"/>
        <v>0</v>
      </c>
      <c r="DA38" s="321">
        <f t="shared" ca="1" si="56"/>
        <v>0</v>
      </c>
    </row>
    <row r="39" spans="2:105" ht="15" hidden="1" customHeight="1" outlineLevel="1">
      <c r="B39" s="293"/>
      <c r="C39" s="310"/>
      <c r="D39" s="310"/>
      <c r="E39" s="310"/>
      <c r="F39" s="311" t="str">
        <f>_xlfn.IFNA(INDEX(Table_Def[[Asset category]:[Unit]],MATCH(Insert_Assets!C39,Table_Def[Asset category],0),2),"")</f>
        <v/>
      </c>
      <c r="G39" s="481"/>
      <c r="H39" s="481"/>
      <c r="I39" s="544">
        <f t="shared" si="3"/>
        <v>0</v>
      </c>
      <c r="J39" s="310"/>
      <c r="K39" s="310"/>
      <c r="L39" s="544">
        <f t="shared" si="54"/>
        <v>0</v>
      </c>
      <c r="M39" s="543">
        <f t="shared" si="2"/>
        <v>1</v>
      </c>
      <c r="N39" s="544">
        <f t="shared" si="4"/>
        <v>0</v>
      </c>
      <c r="O39" s="314">
        <f>_xlfn.IFNA(IF(INDEX(Table_Def[],MATCH(C39,Table_Def[Asset category],0),3)=0,1,INDEX(Table_Def[],MATCH(C39,Table_Def[Asset category],0),3)),0)</f>
        <v>0</v>
      </c>
      <c r="Q39" s="482"/>
      <c r="R39" s="208"/>
      <c r="S39" s="208"/>
      <c r="T39" s="208"/>
      <c r="U39" s="485"/>
      <c r="V39" s="485"/>
      <c r="W39" s="485"/>
      <c r="X39" s="485"/>
      <c r="Y39" s="485"/>
      <c r="Z39" s="485"/>
      <c r="AA39" s="485"/>
      <c r="AB39" s="485"/>
      <c r="AC39" s="485"/>
      <c r="AD39" s="485"/>
      <c r="AE39" s="485"/>
      <c r="AF39" s="485"/>
      <c r="AG39" s="485"/>
      <c r="AH39" s="485"/>
      <c r="AI39" s="485"/>
      <c r="AJ39" s="485"/>
      <c r="AK39" s="485"/>
      <c r="AL39" s="485"/>
      <c r="AM39" s="485"/>
      <c r="AN39" s="485"/>
      <c r="AO39" s="485"/>
      <c r="AP39" s="485"/>
      <c r="AQ39" s="485"/>
      <c r="AR39" s="485"/>
      <c r="AS39" s="485"/>
      <c r="AT39" s="485"/>
      <c r="AU39" s="485"/>
      <c r="AV39" s="485"/>
      <c r="AW39" s="485"/>
      <c r="AX39" s="485"/>
      <c r="AY39" s="485"/>
      <c r="AZ39" s="485"/>
      <c r="BA39" s="485"/>
      <c r="BB39" s="485"/>
      <c r="BC39" s="485"/>
      <c r="BD39" s="485"/>
      <c r="BE39" s="485"/>
      <c r="BF39" s="485"/>
      <c r="BG39" s="485"/>
      <c r="BH39" s="485"/>
      <c r="BI39" s="485"/>
      <c r="BJ39" s="485"/>
      <c r="BK39" s="485"/>
      <c r="BL39" s="485"/>
      <c r="BM39" s="485"/>
      <c r="BN39" s="485"/>
      <c r="BO39" s="485"/>
      <c r="BP39" s="485"/>
      <c r="BQ39" s="485"/>
      <c r="BR39" s="485"/>
      <c r="BS39" s="485"/>
      <c r="BT39" s="485"/>
      <c r="BU39" s="485"/>
      <c r="BV39" s="485"/>
      <c r="BW39" s="485"/>
      <c r="BX39" s="485"/>
      <c r="BY39" s="485"/>
      <c r="BZ39" s="485"/>
      <c r="CA39" s="485"/>
      <c r="CB39" s="485"/>
      <c r="CC39" s="37"/>
      <c r="CD39" s="317"/>
      <c r="CE39" s="317"/>
      <c r="CF39" s="8" t="s">
        <v>206</v>
      </c>
      <c r="CG39" s="321"/>
      <c r="CH39" s="321" t="e">
        <f>IF(CH40&lt;1,0,CH41-CH40)</f>
        <v>#DIV/0!</v>
      </c>
      <c r="CI39" s="321" t="e">
        <f t="shared" ref="CI39:DA39" ca="1" si="57">IF(CI40&lt;1,0,CI41-CI40)</f>
        <v>#DIV/0!</v>
      </c>
      <c r="CJ39" s="321" t="e">
        <f t="shared" ca="1" si="57"/>
        <v>#DIV/0!</v>
      </c>
      <c r="CK39" s="321" t="e">
        <f t="shared" ca="1" si="57"/>
        <v>#DIV/0!</v>
      </c>
      <c r="CL39" s="321" t="e">
        <f t="shared" ca="1" si="57"/>
        <v>#DIV/0!</v>
      </c>
      <c r="CM39" s="321" t="e">
        <f t="shared" ca="1" si="57"/>
        <v>#DIV/0!</v>
      </c>
      <c r="CN39" s="321" t="e">
        <f t="shared" ca="1" si="57"/>
        <v>#DIV/0!</v>
      </c>
      <c r="CO39" s="321" t="e">
        <f t="shared" ca="1" si="57"/>
        <v>#DIV/0!</v>
      </c>
      <c r="CP39" s="321" t="e">
        <f t="shared" ca="1" si="57"/>
        <v>#DIV/0!</v>
      </c>
      <c r="CQ39" s="321" t="e">
        <f t="shared" ca="1" si="57"/>
        <v>#DIV/0!</v>
      </c>
      <c r="CR39" s="321" t="e">
        <f t="shared" ca="1" si="57"/>
        <v>#DIV/0!</v>
      </c>
      <c r="CS39" s="321" t="e">
        <f t="shared" ca="1" si="57"/>
        <v>#DIV/0!</v>
      </c>
      <c r="CT39" s="321" t="e">
        <f t="shared" ca="1" si="57"/>
        <v>#DIV/0!</v>
      </c>
      <c r="CU39" s="321" t="e">
        <f t="shared" ca="1" si="57"/>
        <v>#DIV/0!</v>
      </c>
      <c r="CV39" s="321" t="e">
        <f t="shared" ca="1" si="57"/>
        <v>#DIV/0!</v>
      </c>
      <c r="CW39" s="321" t="e">
        <f t="shared" ca="1" si="57"/>
        <v>#DIV/0!</v>
      </c>
      <c r="CX39" s="321" t="e">
        <f t="shared" ca="1" si="57"/>
        <v>#DIV/0!</v>
      </c>
      <c r="CY39" s="321" t="e">
        <f t="shared" ca="1" si="57"/>
        <v>#DIV/0!</v>
      </c>
      <c r="CZ39" s="321" t="e">
        <f t="shared" ca="1" si="57"/>
        <v>#DIV/0!</v>
      </c>
      <c r="DA39" s="321" t="e">
        <f t="shared" ca="1" si="57"/>
        <v>#DIV/0!</v>
      </c>
    </row>
    <row r="40" spans="2:105" ht="15" hidden="1" customHeight="1" outlineLevel="1">
      <c r="B40" s="293"/>
      <c r="C40" s="310"/>
      <c r="D40" s="310"/>
      <c r="E40" s="310"/>
      <c r="F40" s="311" t="str">
        <f>_xlfn.IFNA(INDEX(Table_Def[[Asset category]:[Unit]],MATCH(Insert_Assets!C40,Table_Def[Asset category],0),2),"")</f>
        <v/>
      </c>
      <c r="G40" s="481"/>
      <c r="H40" s="481"/>
      <c r="I40" s="544">
        <f t="shared" si="3"/>
        <v>0</v>
      </c>
      <c r="J40" s="310"/>
      <c r="K40" s="310"/>
      <c r="L40" s="544">
        <f t="shared" si="54"/>
        <v>0</v>
      </c>
      <c r="M40" s="543">
        <f t="shared" si="2"/>
        <v>1</v>
      </c>
      <c r="N40" s="544">
        <f t="shared" si="4"/>
        <v>0</v>
      </c>
      <c r="O40" s="314">
        <f>_xlfn.IFNA(IF(INDEX(Table_Def[],MATCH(C40,Table_Def[Asset category],0),3)=0,1,INDEX(Table_Def[],MATCH(C40,Table_Def[Asset category],0),3)),0)</f>
        <v>0</v>
      </c>
      <c r="Q40" s="482"/>
      <c r="R40" s="208"/>
      <c r="S40" s="208"/>
      <c r="T40" s="208"/>
      <c r="U40" s="485"/>
      <c r="V40" s="485"/>
      <c r="W40" s="485"/>
      <c r="X40" s="485"/>
      <c r="Y40" s="485"/>
      <c r="Z40" s="485"/>
      <c r="AA40" s="485"/>
      <c r="AB40" s="485"/>
      <c r="AC40" s="485"/>
      <c r="AD40" s="485"/>
      <c r="AE40" s="485"/>
      <c r="AF40" s="485"/>
      <c r="AG40" s="485"/>
      <c r="AH40" s="485"/>
      <c r="AI40" s="485"/>
      <c r="AJ40" s="485"/>
      <c r="AK40" s="485"/>
      <c r="AL40" s="485"/>
      <c r="AM40" s="485"/>
      <c r="AN40" s="485"/>
      <c r="AO40" s="485"/>
      <c r="AP40" s="485"/>
      <c r="AQ40" s="485"/>
      <c r="AR40" s="485"/>
      <c r="AS40" s="485"/>
      <c r="AT40" s="485"/>
      <c r="AU40" s="485"/>
      <c r="AV40" s="485"/>
      <c r="AW40" s="485"/>
      <c r="AX40" s="485"/>
      <c r="AY40" s="485"/>
      <c r="AZ40" s="485"/>
      <c r="BA40" s="485"/>
      <c r="BB40" s="485"/>
      <c r="BC40" s="485"/>
      <c r="BD40" s="485"/>
      <c r="BE40" s="485"/>
      <c r="BF40" s="485"/>
      <c r="BG40" s="485"/>
      <c r="BH40" s="485"/>
      <c r="BI40" s="485"/>
      <c r="BJ40" s="485"/>
      <c r="BK40" s="485"/>
      <c r="BL40" s="485"/>
      <c r="BM40" s="485"/>
      <c r="BN40" s="485"/>
      <c r="BO40" s="485"/>
      <c r="BP40" s="485"/>
      <c r="BQ40" s="485"/>
      <c r="BR40" s="485"/>
      <c r="BS40" s="485"/>
      <c r="BT40" s="485"/>
      <c r="BU40" s="485"/>
      <c r="BV40" s="485"/>
      <c r="BW40" s="485"/>
      <c r="BX40" s="485"/>
      <c r="BY40" s="485"/>
      <c r="BZ40" s="485"/>
      <c r="CA40" s="485"/>
      <c r="CB40" s="485"/>
      <c r="CC40" s="37"/>
      <c r="CD40" s="317"/>
      <c r="CE40" s="317"/>
      <c r="CF40" s="8" t="s">
        <v>207</v>
      </c>
      <c r="CH40" s="321" t="e">
        <f>CH38*Insert_Finance!$D$32</f>
        <v>#DIV/0!</v>
      </c>
      <c r="CI40" s="321" t="e">
        <f ca="1">CI38*Insert_Finance!$D$32</f>
        <v>#DIV/0!</v>
      </c>
      <c r="CJ40" s="321" t="e">
        <f ca="1">CJ38*Insert_Finance!$D$32</f>
        <v>#DIV/0!</v>
      </c>
      <c r="CK40" s="321" t="e">
        <f ca="1">CK38*Insert_Finance!$D$32</f>
        <v>#DIV/0!</v>
      </c>
      <c r="CL40" s="321" t="e">
        <f ca="1">CL38*Insert_Finance!$D$32</f>
        <v>#DIV/0!</v>
      </c>
      <c r="CM40" s="321" t="e">
        <f ca="1">CM38*Insert_Finance!$D$32</f>
        <v>#DIV/0!</v>
      </c>
      <c r="CN40" s="321" t="e">
        <f ca="1">CN38*Insert_Finance!$D$32</f>
        <v>#DIV/0!</v>
      </c>
      <c r="CO40" s="321" t="e">
        <f ca="1">CO38*Insert_Finance!$D$32</f>
        <v>#DIV/0!</v>
      </c>
      <c r="CP40" s="321" t="e">
        <f ca="1">CP38*Insert_Finance!$D$32</f>
        <v>#DIV/0!</v>
      </c>
      <c r="CQ40" s="321" t="e">
        <f ca="1">CQ38*Insert_Finance!$D$32</f>
        <v>#DIV/0!</v>
      </c>
      <c r="CR40" s="321" t="e">
        <f ca="1">CR38*Insert_Finance!$D$32</f>
        <v>#DIV/0!</v>
      </c>
      <c r="CS40" s="321" t="e">
        <f ca="1">CS38*Insert_Finance!$D$32</f>
        <v>#DIV/0!</v>
      </c>
      <c r="CT40" s="321" t="e">
        <f ca="1">CT38*Insert_Finance!$D$32</f>
        <v>#DIV/0!</v>
      </c>
      <c r="CU40" s="321" t="e">
        <f ca="1">CU38*Insert_Finance!$D$32</f>
        <v>#DIV/0!</v>
      </c>
      <c r="CV40" s="321" t="e">
        <f ca="1">CV38*Insert_Finance!$D$32</f>
        <v>#DIV/0!</v>
      </c>
      <c r="CW40" s="321" t="e">
        <f ca="1">CW38*Insert_Finance!$D$32</f>
        <v>#DIV/0!</v>
      </c>
      <c r="CX40" s="321" t="e">
        <f ca="1">CX38*Insert_Finance!$D$32</f>
        <v>#DIV/0!</v>
      </c>
      <c r="CY40" s="321" t="e">
        <f ca="1">CY38*Insert_Finance!$D$32</f>
        <v>#DIV/0!</v>
      </c>
      <c r="CZ40" s="321" t="e">
        <f ca="1">CZ38*Insert_Finance!$D$32</f>
        <v>#DIV/0!</v>
      </c>
      <c r="DA40" s="321" t="e">
        <f ca="1">DA38*Insert_Finance!$D$32</f>
        <v>#DIV/0!</v>
      </c>
    </row>
    <row r="41" spans="2:105" ht="15" hidden="1" customHeight="1" outlineLevel="1">
      <c r="B41" s="293"/>
      <c r="C41" s="310"/>
      <c r="D41" s="310"/>
      <c r="E41" s="310"/>
      <c r="F41" s="311" t="str">
        <f>_xlfn.IFNA(INDEX(Table_Def[[Asset category]:[Unit]],MATCH(Insert_Assets!C41,Table_Def[Asset category],0),2),"")</f>
        <v/>
      </c>
      <c r="G41" s="481"/>
      <c r="H41" s="481"/>
      <c r="I41" s="544">
        <f t="shared" si="3"/>
        <v>0</v>
      </c>
      <c r="J41" s="310"/>
      <c r="K41" s="310"/>
      <c r="L41" s="544">
        <f t="shared" si="54"/>
        <v>0</v>
      </c>
      <c r="M41" s="543">
        <f t="shared" si="2"/>
        <v>1</v>
      </c>
      <c r="N41" s="544">
        <f t="shared" si="4"/>
        <v>0</v>
      </c>
      <c r="O41" s="314">
        <f>_xlfn.IFNA(IF(INDEX(Table_Def[],MATCH(C41,Table_Def[Asset category],0),3)=0,1,INDEX(Table_Def[],MATCH(C41,Table_Def[Asset category],0),3)),0)</f>
        <v>0</v>
      </c>
      <c r="Q41" s="482"/>
      <c r="R41" s="208"/>
      <c r="S41" s="208"/>
      <c r="T41" s="208"/>
      <c r="U41" s="485"/>
      <c r="V41" s="485"/>
      <c r="W41" s="485"/>
      <c r="X41" s="485"/>
      <c r="Y41" s="485"/>
      <c r="Z41" s="485"/>
      <c r="AA41" s="485"/>
      <c r="AB41" s="485"/>
      <c r="AC41" s="485"/>
      <c r="AD41" s="485"/>
      <c r="AE41" s="485"/>
      <c r="AF41" s="485"/>
      <c r="AG41" s="485"/>
      <c r="AH41" s="485"/>
      <c r="AI41" s="485"/>
      <c r="AJ41" s="485"/>
      <c r="AK41" s="485"/>
      <c r="AL41" s="485"/>
      <c r="AM41" s="485"/>
      <c r="AN41" s="485"/>
      <c r="AO41" s="485"/>
      <c r="AP41" s="485"/>
      <c r="AQ41" s="485"/>
      <c r="AR41" s="485"/>
      <c r="AS41" s="485"/>
      <c r="AT41" s="485"/>
      <c r="AU41" s="485"/>
      <c r="AV41" s="485"/>
      <c r="AW41" s="485"/>
      <c r="AX41" s="485"/>
      <c r="AY41" s="485"/>
      <c r="AZ41" s="485"/>
      <c r="BA41" s="485"/>
      <c r="BB41" s="485"/>
      <c r="BC41" s="485"/>
      <c r="BD41" s="485"/>
      <c r="BE41" s="485"/>
      <c r="BF41" s="485"/>
      <c r="BG41" s="485"/>
      <c r="BH41" s="485"/>
      <c r="BI41" s="485"/>
      <c r="BJ41" s="485"/>
      <c r="BK41" s="485"/>
      <c r="BL41" s="485"/>
      <c r="BM41" s="485"/>
      <c r="BN41" s="485"/>
      <c r="BO41" s="485"/>
      <c r="BP41" s="485"/>
      <c r="BQ41" s="485"/>
      <c r="BR41" s="485"/>
      <c r="BS41" s="485"/>
      <c r="BT41" s="485"/>
      <c r="BU41" s="485"/>
      <c r="BV41" s="485"/>
      <c r="BW41" s="485"/>
      <c r="BX41" s="485"/>
      <c r="BY41" s="485"/>
      <c r="BZ41" s="485"/>
      <c r="CA41" s="485"/>
      <c r="CB41" s="485"/>
      <c r="CC41" s="37"/>
      <c r="CD41" s="317"/>
      <c r="CE41" s="317"/>
      <c r="CF41" s="8" t="s">
        <v>208</v>
      </c>
      <c r="CG41" s="321"/>
      <c r="CH41" s="321">
        <f ca="1">IF(CH38=0,0,
IF(CH38&lt;1,0,
IF($O35-CH36&lt;&gt;$O35,-PMT(Insert_Finance!$D$32,$O35,OFFSET(CH38,,(CH36-$O35),1,1),0,0),
IF(CH36=0,0,CG41))))</f>
        <v>0</v>
      </c>
      <c r="CI41" s="321">
        <f ca="1">IF(CI38=0,0,
IF(CI38&lt;1,0,
IF($O35-CI36&lt;&gt;$O35,-PMT(Insert_Finance!$D$32,$O35,OFFSET(CI38,,(CI36-$O35),1,1),0,0),
IF(CI36=0,0,CH41))))</f>
        <v>0</v>
      </c>
      <c r="CJ41" s="321">
        <f ca="1">IF(CJ38=0,0,
IF(CJ38&lt;1,0,
IF($O35-CJ36&lt;&gt;$O35,-PMT(Insert_Finance!$D$32,$O35,OFFSET(CJ38,,(CJ36-$O35),1,1),0,0),
IF(CJ36=0,0,CI41))))</f>
        <v>0</v>
      </c>
      <c r="CK41" s="321">
        <f ca="1">IF(CK38=0,0,
IF(CK38&lt;1,0,
IF($O35-CK36&lt;&gt;$O35,-PMT(Insert_Finance!$D$32,$O35,OFFSET(CK38,,(CK36-$O35),1,1),0,0),
IF(CK36=0,0,CJ41))))</f>
        <v>0</v>
      </c>
      <c r="CL41" s="321">
        <f ca="1">IF(CL38=0,0,
IF(CL38&lt;1,0,
IF($O35-CL36&lt;&gt;$O35,-PMT(Insert_Finance!$D$32,$O35,OFFSET(CL38,,(CL36-$O35),1,1),0,0),
IF(CL36=0,0,CK41))))</f>
        <v>0</v>
      </c>
      <c r="CM41" s="321">
        <f ca="1">IF(CM38=0,0,
IF(CM38&lt;1,0,
IF($O35-CM36&lt;&gt;$O35,-PMT(Insert_Finance!$D$32,$O35,OFFSET(CM38,,(CM36-$O35),1,1),0,0),
IF(CM36=0,0,CL41))))</f>
        <v>0</v>
      </c>
      <c r="CN41" s="321">
        <f ca="1">IF(CN38=0,0,
IF(CN38&lt;1,0,
IF($O35-CN36&lt;&gt;$O35,-PMT(Insert_Finance!$D$32,$O35,OFFSET(CN38,,(CN36-$O35),1,1),0,0),
IF(CN36=0,0,CM41))))</f>
        <v>0</v>
      </c>
      <c r="CO41" s="321">
        <f ca="1">IF(CO38=0,0,
IF(CO38&lt;1,0,
IF($O35-CO36&lt;&gt;$O35,-PMT(Insert_Finance!$D$32,$O35,OFFSET(CO38,,(CO36-$O35),1,1),0,0),
IF(CO36=0,0,CN41))))</f>
        <v>0</v>
      </c>
      <c r="CP41" s="321">
        <f ca="1">IF(CP38=0,0,
IF(CP38&lt;1,0,
IF($O35-CP36&lt;&gt;$O35,-PMT(Insert_Finance!$D$32,$O35,OFFSET(CP38,,(CP36-$O35),1,1),0,0),
IF(CP36=0,0,CO41))))</f>
        <v>0</v>
      </c>
      <c r="CQ41" s="321">
        <f ca="1">IF(CQ38=0,0,
IF(CQ38&lt;1,0,
IF($O35-CQ36&lt;&gt;$O35,-PMT(Insert_Finance!$D$32,$O35,OFFSET(CQ38,,(CQ36-$O35),1,1),0,0),
IF(CQ36=0,0,CP41))))</f>
        <v>0</v>
      </c>
      <c r="CR41" s="321">
        <f ca="1">IF(CR38=0,0,
IF(CR38&lt;1,0,
IF($O35-CR36&lt;&gt;$O35,-PMT(Insert_Finance!$D$32,$O35,OFFSET(CR38,,(CR36-$O35),1,1),0,0),
IF(CR36=0,0,CQ41))))</f>
        <v>0</v>
      </c>
      <c r="CS41" s="321">
        <f ca="1">IF(CS38=0,0,
IF(CS38&lt;1,0,
IF($O35-CS36&lt;&gt;$O35,-PMT(Insert_Finance!$D$32,$O35,OFFSET(CS38,,(CS36-$O35),1,1),0,0),
IF(CS36=0,0,CR41))))</f>
        <v>0</v>
      </c>
      <c r="CT41" s="321">
        <f ca="1">IF(CT38=0,0,
IF(CT38&lt;1,0,
IF($O35-CT36&lt;&gt;$O35,-PMT(Insert_Finance!$D$32,$O35,OFFSET(CT38,,(CT36-$O35),1,1),0,0),
IF(CT36=0,0,CS41))))</f>
        <v>0</v>
      </c>
      <c r="CU41" s="321">
        <f ca="1">IF(CU38=0,0,
IF(CU38&lt;1,0,
IF($O35-CU36&lt;&gt;$O35,-PMT(Insert_Finance!$D$32,$O35,OFFSET(CU38,,(CU36-$O35),1,1),0,0),
IF(CU36=0,0,CT41))))</f>
        <v>0</v>
      </c>
      <c r="CV41" s="321">
        <f ca="1">IF(CV38=0,0,
IF(CV38&lt;1,0,
IF($O35-CV36&lt;&gt;$O35,-PMT(Insert_Finance!$D$32,$O35,OFFSET(CV38,,(CV36-$O35),1,1),0,0),
IF(CV36=0,0,CU41))))</f>
        <v>0</v>
      </c>
      <c r="CW41" s="321">
        <f ca="1">IF(CW38=0,0,
IF(CW38&lt;1,0,
IF($O35-CW36&lt;&gt;$O35,-PMT(Insert_Finance!$D$32,$O35,OFFSET(CW38,,(CW36-$O35),1,1),0,0),
IF(CW36=0,0,CV41))))</f>
        <v>0</v>
      </c>
      <c r="CX41" s="321">
        <f ca="1">IF(CX38=0,0,
IF(CX38&lt;1,0,
IF($O35-CX36&lt;&gt;$O35,-PMT(Insert_Finance!$D$32,$O35,OFFSET(CX38,,(CX36-$O35),1,1),0,0),
IF(CX36=0,0,CW41))))</f>
        <v>0</v>
      </c>
      <c r="CY41" s="321">
        <f ca="1">IF(CY38=0,0,
IF(CY38&lt;1,0,
IF($O35-CY36&lt;&gt;$O35,-PMT(Insert_Finance!$D$32,$O35,OFFSET(CY38,,(CY36-$O35),1,1),0,0),
IF(CY36=0,0,CX41))))</f>
        <v>0</v>
      </c>
      <c r="CZ41" s="321">
        <f ca="1">IF(CZ38=0,0,
IF(CZ38&lt;1,0,
IF($O35-CZ36&lt;&gt;$O35,-PMT(Insert_Finance!$D$32,$O35,OFFSET(CZ38,,(CZ36-$O35),1,1),0,0),
IF(CZ36=0,0,CY41))))</f>
        <v>0</v>
      </c>
      <c r="DA41" s="321">
        <f ca="1">IF(DA38=0,0,
IF(DA38&lt;1,0,
IF($O35-DA36&lt;&gt;$O35,-PMT(Insert_Finance!$D$32,$O35,OFFSET(DA38,,(DA36-$O35),1,1),0,0),
IF(DA36=0,0,CZ41))))</f>
        <v>0</v>
      </c>
    </row>
    <row r="42" spans="2:105" ht="30" customHeight="1" collapsed="1">
      <c r="B42" s="293"/>
      <c r="C42" s="310"/>
      <c r="D42" s="310"/>
      <c r="E42" s="310"/>
      <c r="F42" s="311" t="str">
        <f>_xlfn.IFNA(INDEX(Table_Def[[Asset category]:[Unit]],MATCH(Insert_Assets!C42,Table_Def[Asset category],0),2),"")</f>
        <v/>
      </c>
      <c r="G42" s="481"/>
      <c r="H42" s="481"/>
      <c r="I42" s="544">
        <f t="shared" si="3"/>
        <v>0</v>
      </c>
      <c r="J42" s="310"/>
      <c r="K42" s="310"/>
      <c r="L42" s="544">
        <f t="shared" si="54"/>
        <v>0</v>
      </c>
      <c r="M42" s="543">
        <f t="shared" si="2"/>
        <v>1</v>
      </c>
      <c r="N42" s="544">
        <f t="shared" si="4"/>
        <v>0</v>
      </c>
      <c r="O42" s="314">
        <f>_xlfn.IFNA(IF(INDEX(Table_Def[],MATCH(C42,Table_Def[Asset category],0),3)=0,20,INDEX(Table_Def[],MATCH(C42,Table_Def[Asset category],0),3)),0)</f>
        <v>0</v>
      </c>
      <c r="Q42" s="482"/>
      <c r="R42" s="208"/>
      <c r="S42" s="208"/>
      <c r="T42" s="208"/>
      <c r="U42" s="485">
        <f>SUMIF($CH$7:$DA$7,U$16,$CH46:$DA46)</f>
        <v>0</v>
      </c>
      <c r="V42" s="485">
        <f>SUMIF($CH$7:$DA$7,U$16,$CH45:$DA45)</f>
        <v>0</v>
      </c>
      <c r="W42" s="485">
        <f>SUMIF($CH$7:$DA$7,U$16,$CH47:$DA47)</f>
        <v>0</v>
      </c>
      <c r="X42" s="485">
        <f>SUMIF($CH$7:$DA$7,X$16,$CH46:$DA46)</f>
        <v>0</v>
      </c>
      <c r="Y42" s="485">
        <f>SUMIF($CH$7:$DA$7,X$16,$CH45:$DA45)</f>
        <v>0</v>
      </c>
      <c r="Z42" s="485">
        <f>SUMIF($CH$7:$DA$7,X$16,$CH47:$DA47)</f>
        <v>0</v>
      </c>
      <c r="AA42" s="485">
        <f>SUMIF($CH$7:$DA$7,AA$16,$CH46:$DA46)</f>
        <v>0</v>
      </c>
      <c r="AB42" s="485">
        <f>SUMIF($CH$7:$DA$7,AA$16,$CH45:$DA45)</f>
        <v>0</v>
      </c>
      <c r="AC42" s="485">
        <f>SUMIF($CH$7:$DA$7,AA$16,$CH47:$DA47)</f>
        <v>0</v>
      </c>
      <c r="AD42" s="485">
        <f>SUMIF($CH$7:$DA$7,AD$16,$CH46:$DA46)</f>
        <v>0</v>
      </c>
      <c r="AE42" s="485">
        <f>SUMIF($CH$7:$DA$7,AD$16,$CH45:$DA45)</f>
        <v>0</v>
      </c>
      <c r="AF42" s="485">
        <f>SUMIF($CH$7:$DA$7,AD$16,$CH47:$DA47)</f>
        <v>0</v>
      </c>
      <c r="AG42" s="485">
        <f>SUMIF($CH$7:$DA$7,AG$16,$CH46:$DA46)</f>
        <v>0</v>
      </c>
      <c r="AH42" s="485">
        <f>SUMIF($CH$7:$DA$7,AG$16,$CH45:$DA45)</f>
        <v>0</v>
      </c>
      <c r="AI42" s="485">
        <f>SUMIF($CH$7:$DA$7,AG$16,$CH47:$DA47)</f>
        <v>0</v>
      </c>
      <c r="AJ42" s="485">
        <f>SUMIF($CH$7:$DA$7,AJ$16,$CH46:$DA46)</f>
        <v>0</v>
      </c>
      <c r="AK42" s="485">
        <f>SUMIF($CH$7:$DA$7,AJ$16,$CH45:$DA45)</f>
        <v>0</v>
      </c>
      <c r="AL42" s="485">
        <f>SUMIF($CH$7:$DA$7,AJ$16,$CH47:$DA47)</f>
        <v>0</v>
      </c>
      <c r="AM42" s="485">
        <f>SUMIF($CH$7:$DA$7,AM$16,$CH46:$DA46)</f>
        <v>0</v>
      </c>
      <c r="AN42" s="485">
        <f>SUMIF($CH$7:$DA$7,AM$16,$CH45:$DA45)</f>
        <v>0</v>
      </c>
      <c r="AO42" s="485">
        <f>SUMIF($CH$7:$DA$7,AM$16,$CH47:$DA47)</f>
        <v>0</v>
      </c>
      <c r="AP42" s="485">
        <f>SUMIF($CH$7:$DA$7,AP$16,$CH46:$DA46)</f>
        <v>0</v>
      </c>
      <c r="AQ42" s="485">
        <f>SUMIF($CH$7:$DA$7,AP$16,$CH45:$DA45)</f>
        <v>0</v>
      </c>
      <c r="AR42" s="485">
        <f>SUMIF($CH$7:$DA$7,AP$16,$CH47:$DA47)</f>
        <v>0</v>
      </c>
      <c r="AS42" s="485">
        <f>SUMIF($CH$7:$DA$7,AS$16,$CH46:$DA46)</f>
        <v>0</v>
      </c>
      <c r="AT42" s="485">
        <f>SUMIF($CH$7:$DA$7,AS$16,$CH45:$DA45)</f>
        <v>0</v>
      </c>
      <c r="AU42" s="485">
        <f>SUMIF($CH$7:$DA$7,AS$16,$CH47:$DA47)</f>
        <v>0</v>
      </c>
      <c r="AV42" s="485">
        <f>SUMIF($CH$7:$DA$7,AV$16,$CH46:$DA46)</f>
        <v>0</v>
      </c>
      <c r="AW42" s="485">
        <f>SUMIF($CH$7:$DA$7,AV$16,$CH45:$DA45)</f>
        <v>0</v>
      </c>
      <c r="AX42" s="485">
        <f>SUMIF($CH$7:$DA$7,AV$16,$CH47:$DA47)</f>
        <v>0</v>
      </c>
      <c r="AY42" s="485">
        <f>SUMIF($CH$7:$DA$7,AY$16,$CH46:$DA46)</f>
        <v>0</v>
      </c>
      <c r="AZ42" s="485">
        <f>SUMIF($CH$7:$DA$7,AY$16,$CH45:$DA45)</f>
        <v>0</v>
      </c>
      <c r="BA42" s="485">
        <f>SUMIF($CH$7:$DA$7,AY$16,$CH47:$DA47)</f>
        <v>0</v>
      </c>
      <c r="BB42" s="485">
        <f>SUMIF($CH$7:$DA$7,BB$16,$CH46:$DA46)</f>
        <v>0</v>
      </c>
      <c r="BC42" s="485">
        <f>SUMIF($CH$7:$DA$7,BB$16,$CH45:$DA45)</f>
        <v>0</v>
      </c>
      <c r="BD42" s="485">
        <f>SUMIF($CH$7:$DA$7,BB$16,$CH47:$DA47)</f>
        <v>0</v>
      </c>
      <c r="BE42" s="485">
        <f>SUMIF($CH$7:$DA$7,BE$16,$CH46:$DA46)</f>
        <v>0</v>
      </c>
      <c r="BF42" s="485">
        <f>SUMIF($CH$7:$DA$7,BE$16,$CH45:$DA45)</f>
        <v>0</v>
      </c>
      <c r="BG42" s="485">
        <f>SUMIF($CH$7:$DA$7,BE$16,$CH47:$DA47)</f>
        <v>0</v>
      </c>
      <c r="BH42" s="485">
        <f>SUMIF($CH$7:$DA$7,BH$16,$CH46:$DA46)</f>
        <v>0</v>
      </c>
      <c r="BI42" s="485">
        <f>SUMIF($CH$7:$DA$7,BH$16,$CH45:$DA45)</f>
        <v>0</v>
      </c>
      <c r="BJ42" s="485">
        <f>SUMIF($CH$7:$DA$7,BH$16,$CH47:$DA47)</f>
        <v>0</v>
      </c>
      <c r="BK42" s="485">
        <f>SUMIF($CH$7:$DA$7,BK$16,$CH46:$DA46)</f>
        <v>0</v>
      </c>
      <c r="BL42" s="485">
        <f>SUMIF($CH$7:$DA$7,BK$16,$CH45:$DA45)</f>
        <v>0</v>
      </c>
      <c r="BM42" s="485">
        <f>SUMIF($CH$7:$DA$7,BK$16,$CH47:$DA47)</f>
        <v>0</v>
      </c>
      <c r="BN42" s="485">
        <f>SUMIF($CH$7:$DA$7,BN$16,$CH46:$DA46)</f>
        <v>0</v>
      </c>
      <c r="BO42" s="485">
        <f>SUMIF($CH$7:$DA$7,BN$16,$CH45:$DA45)</f>
        <v>0</v>
      </c>
      <c r="BP42" s="485">
        <f>SUMIF($CH$7:$DA$7,BN$16,$CH47:$DA47)</f>
        <v>0</v>
      </c>
      <c r="BQ42" s="485">
        <f>SUMIF($CH$7:$DA$7,BQ$16,$CH46:$DA46)</f>
        <v>0</v>
      </c>
      <c r="BR42" s="485">
        <f>SUMIF($CH$7:$DA$7,BQ$16,$CH45:$DA45)</f>
        <v>0</v>
      </c>
      <c r="BS42" s="485">
        <f>SUMIF($CH$7:$DA$7,BQ$16,$CH47:$DA47)</f>
        <v>0</v>
      </c>
      <c r="BT42" s="485">
        <f>SUMIF($CH$7:$DA$7,BT$16,$CH46:$DA46)</f>
        <v>0</v>
      </c>
      <c r="BU42" s="485">
        <f>SUMIF($CH$7:$DA$7,BT$16,$CH45:$DA45)</f>
        <v>0</v>
      </c>
      <c r="BV42" s="485">
        <f>SUMIF($CH$7:$DA$7,BT$16,$CH47:$DA47)</f>
        <v>0</v>
      </c>
      <c r="BW42" s="485">
        <f>SUMIF($CH$7:$DA$7,BW$16,$CH46:$DA46)</f>
        <v>0</v>
      </c>
      <c r="BX42" s="485">
        <f>SUMIF($CH$7:$DA$7,BW$16,$CH45:$DA45)</f>
        <v>0</v>
      </c>
      <c r="BY42" s="485">
        <f>SUMIF($CH$7:$DA$7,BW$16,$CH47:$DA47)</f>
        <v>0</v>
      </c>
      <c r="BZ42" s="485">
        <f>SUMIF($CH$7:$DA$7,BZ$16,$CH46:$DA46)</f>
        <v>0</v>
      </c>
      <c r="CA42" s="485">
        <f>SUMIF($CH$7:$DA$7,BZ$16,$CH45:$DA45)</f>
        <v>0</v>
      </c>
      <c r="CB42" s="485">
        <f>SUMIF($CH$7:$DA$7,BZ$16,$CH47:$DA47)</f>
        <v>0</v>
      </c>
      <c r="CC42" s="37"/>
      <c r="CD42" s="317"/>
      <c r="CE42" s="317"/>
      <c r="CG42" s="72"/>
      <c r="CH42" s="322"/>
      <c r="CI42" s="322"/>
      <c r="CJ42" s="322"/>
      <c r="CK42" s="322"/>
      <c r="CL42" s="322"/>
      <c r="CM42" s="322"/>
      <c r="CN42" s="322"/>
      <c r="CO42" s="322"/>
      <c r="CP42" s="322"/>
      <c r="CQ42" s="322"/>
      <c r="CR42" s="322"/>
      <c r="CS42" s="322"/>
      <c r="CT42" s="322"/>
      <c r="CU42" s="322"/>
      <c r="CV42" s="322"/>
      <c r="CW42" s="322"/>
      <c r="CX42" s="322"/>
      <c r="CY42" s="322"/>
      <c r="CZ42" s="322"/>
      <c r="DA42" s="322"/>
    </row>
    <row r="43" spans="2:105" ht="15" hidden="1" customHeight="1" outlineLevel="1">
      <c r="B43" s="293"/>
      <c r="C43" s="310"/>
      <c r="D43" s="310"/>
      <c r="E43" s="310"/>
      <c r="F43" s="311" t="str">
        <f>_xlfn.IFNA(INDEX(Table_Def[[Asset category]:[Unit]],MATCH(Insert_Assets!C43,Table_Def[Asset category],0),2),"")</f>
        <v/>
      </c>
      <c r="G43" s="481"/>
      <c r="H43" s="481"/>
      <c r="I43" s="544">
        <f t="shared" si="3"/>
        <v>0</v>
      </c>
      <c r="J43" s="310"/>
      <c r="K43" s="310"/>
      <c r="L43" s="544">
        <f t="shared" si="54"/>
        <v>0</v>
      </c>
      <c r="M43" s="543">
        <f t="shared" si="2"/>
        <v>1</v>
      </c>
      <c r="N43" s="544">
        <f t="shared" si="4"/>
        <v>0</v>
      </c>
      <c r="O43" s="314">
        <f>_xlfn.IFNA(IF(INDEX(Table_Def[],MATCH(C43,Table_Def[Asset category],0),3)=0,1,INDEX(Table_Def[],MATCH(C43,Table_Def[Asset category],0),3)),0)</f>
        <v>0</v>
      </c>
      <c r="Q43" s="11"/>
      <c r="R43" s="208"/>
      <c r="S43" s="208"/>
      <c r="T43" s="208"/>
      <c r="U43" s="485"/>
      <c r="V43" s="485"/>
      <c r="W43" s="485"/>
      <c r="X43" s="485"/>
      <c r="Y43" s="485"/>
      <c r="Z43" s="485"/>
      <c r="AA43" s="485"/>
      <c r="AB43" s="485"/>
      <c r="AC43" s="485"/>
      <c r="AD43" s="485"/>
      <c r="AE43" s="485"/>
      <c r="AF43" s="485"/>
      <c r="AG43" s="485"/>
      <c r="AH43" s="485"/>
      <c r="AI43" s="485"/>
      <c r="AJ43" s="485"/>
      <c r="AK43" s="485"/>
      <c r="AL43" s="485"/>
      <c r="AM43" s="485"/>
      <c r="AN43" s="485"/>
      <c r="AO43" s="485"/>
      <c r="AP43" s="485"/>
      <c r="AQ43" s="485"/>
      <c r="AR43" s="485"/>
      <c r="AS43" s="485"/>
      <c r="AT43" s="485"/>
      <c r="AU43" s="485"/>
      <c r="AV43" s="485"/>
      <c r="AW43" s="485"/>
      <c r="AX43" s="485"/>
      <c r="AY43" s="485"/>
      <c r="AZ43" s="485"/>
      <c r="BA43" s="485"/>
      <c r="BB43" s="485"/>
      <c r="BC43" s="485"/>
      <c r="BD43" s="485"/>
      <c r="BE43" s="485"/>
      <c r="BF43" s="485"/>
      <c r="BG43" s="485"/>
      <c r="BH43" s="485"/>
      <c r="BI43" s="485"/>
      <c r="BJ43" s="485"/>
      <c r="BK43" s="485"/>
      <c r="BL43" s="485"/>
      <c r="BM43" s="485"/>
      <c r="BN43" s="485"/>
      <c r="BO43" s="485"/>
      <c r="BP43" s="485"/>
      <c r="BQ43" s="485"/>
      <c r="BR43" s="485"/>
      <c r="BS43" s="485"/>
      <c r="BT43" s="485"/>
      <c r="BU43" s="485"/>
      <c r="BV43" s="485"/>
      <c r="BW43" s="485"/>
      <c r="BX43" s="485"/>
      <c r="BY43" s="485"/>
      <c r="BZ43" s="485"/>
      <c r="CA43" s="485"/>
      <c r="CB43" s="485"/>
      <c r="CC43" s="37"/>
      <c r="CD43" s="317"/>
      <c r="CE43" s="317"/>
      <c r="CF43" s="8" t="s">
        <v>218</v>
      </c>
      <c r="CG43" s="72"/>
      <c r="CH43" s="320">
        <f>IF($J42=CH$7,$O42,
IF(CG42&gt;0,CG42-1,0))</f>
        <v>0</v>
      </c>
      <c r="CI43" s="320">
        <f ca="1">IF(OR($J42=CI$7,CH44=$O42),$O42,
IF(CH43&gt;0,CH43-1,0))</f>
        <v>0</v>
      </c>
      <c r="CJ43" s="320">
        <f t="shared" ref="CJ43" ca="1" si="58">IF(OR($J42=CJ$7,CI44=$O42),$O42,
IF(CI43&gt;0,CI43-1,0))</f>
        <v>0</v>
      </c>
      <c r="CK43" s="320">
        <f t="shared" ref="CK43" ca="1" si="59">IF(OR($J42=CK$7,CJ44=$O42),$O42,
IF(CJ43&gt;0,CJ43-1,0))</f>
        <v>0</v>
      </c>
      <c r="CL43" s="320">
        <f t="shared" ref="CL43" ca="1" si="60">IF(OR($J42=CL$7,CK44=$O42),$O42,
IF(CK43&gt;0,CK43-1,0))</f>
        <v>0</v>
      </c>
      <c r="CM43" s="320">
        <f t="shared" ref="CM43" ca="1" si="61">IF(OR($J42=CM$7,CL44=$O42),$O42,
IF(CL43&gt;0,CL43-1,0))</f>
        <v>0</v>
      </c>
      <c r="CN43" s="320">
        <f t="shared" ref="CN43" ca="1" si="62">IF(OR($J42=CN$7,CM44=$O42),$O42,
IF(CM43&gt;0,CM43-1,0))</f>
        <v>0</v>
      </c>
      <c r="CO43" s="320">
        <f t="shared" ref="CO43" ca="1" si="63">IF(OR($J42=CO$7,CN44=$O42),$O42,
IF(CN43&gt;0,CN43-1,0))</f>
        <v>0</v>
      </c>
      <c r="CP43" s="320">
        <f t="shared" ref="CP43" ca="1" si="64">IF(OR($J42=CP$7,CO44=$O42),$O42,
IF(CO43&gt;0,CO43-1,0))</f>
        <v>0</v>
      </c>
      <c r="CQ43" s="320">
        <f t="shared" ref="CQ43" ca="1" si="65">IF(OR($J42=CQ$7,CP44=$O42),$O42,
IF(CP43&gt;0,CP43-1,0))</f>
        <v>0</v>
      </c>
      <c r="CR43" s="320">
        <f t="shared" ref="CR43" ca="1" si="66">IF(OR($J42=CR$7,CQ44=$O42),$O42,
IF(CQ43&gt;0,CQ43-1,0))</f>
        <v>0</v>
      </c>
      <c r="CS43" s="320">
        <f t="shared" ref="CS43" ca="1" si="67">IF(OR($J42=CS$7,CR44=$O42),$O42,
IF(CR43&gt;0,CR43-1,0))</f>
        <v>0</v>
      </c>
      <c r="CT43" s="320">
        <f t="shared" ref="CT43" ca="1" si="68">IF(OR($J42=CT$7,CS44=$O42),$O42,
IF(CS43&gt;0,CS43-1,0))</f>
        <v>0</v>
      </c>
      <c r="CU43" s="320">
        <f t="shared" ref="CU43" ca="1" si="69">IF(OR($J42=CU$7,CT44=$O42),$O42,
IF(CT43&gt;0,CT43-1,0))</f>
        <v>0</v>
      </c>
      <c r="CV43" s="320">
        <f t="shared" ref="CV43" ca="1" si="70">IF(OR($J42=CV$7,CU44=$O42),$O42,
IF(CU43&gt;0,CU43-1,0))</f>
        <v>0</v>
      </c>
      <c r="CW43" s="320">
        <f t="shared" ref="CW43" ca="1" si="71">IF(OR($J42=CW$7,CV44=$O42),$O42,
IF(CV43&gt;0,CV43-1,0))</f>
        <v>0</v>
      </c>
      <c r="CX43" s="320">
        <f t="shared" ref="CX43" ca="1" si="72">IF(OR($J42=CX$7,CW44=$O42),$O42,
IF(CW43&gt;0,CW43-1,0))</f>
        <v>0</v>
      </c>
      <c r="CY43" s="320">
        <f t="shared" ref="CY43" ca="1" si="73">IF(OR($J42=CY$7,CX44=$O42),$O42,
IF(CX43&gt;0,CX43-1,0))</f>
        <v>0</v>
      </c>
      <c r="CZ43" s="320">
        <f t="shared" ref="CZ43" ca="1" si="74">IF(OR($J42=CZ$7,CY44=$O42),$O42,
IF(CY43&gt;0,CY43-1,0))</f>
        <v>0</v>
      </c>
      <c r="DA43" s="320">
        <f t="shared" ref="DA43" ca="1" si="75">IF(OR($J42=DA$7,CZ44=$O42),$O42,
IF(CZ43&gt;0,CZ43-1,0))</f>
        <v>0</v>
      </c>
    </row>
    <row r="44" spans="2:105" ht="15" hidden="1" customHeight="1" outlineLevel="1">
      <c r="B44" s="293"/>
      <c r="C44" s="310"/>
      <c r="D44" s="310"/>
      <c r="E44" s="310"/>
      <c r="F44" s="311" t="str">
        <f>_xlfn.IFNA(INDEX(Table_Def[[Asset category]:[Unit]],MATCH(Insert_Assets!C44,Table_Def[Asset category],0),2),"")</f>
        <v/>
      </c>
      <c r="G44" s="481"/>
      <c r="H44" s="481"/>
      <c r="I44" s="544">
        <f t="shared" si="3"/>
        <v>0</v>
      </c>
      <c r="J44" s="310"/>
      <c r="K44" s="310"/>
      <c r="L44" s="544"/>
      <c r="M44" s="543">
        <f t="shared" si="2"/>
        <v>1</v>
      </c>
      <c r="N44" s="544">
        <f t="shared" si="4"/>
        <v>0</v>
      </c>
      <c r="O44" s="314">
        <f>_xlfn.IFNA(IF(INDEX(Table_Def[],MATCH(C44,Table_Def[Asset category],0),3)=0,1,INDEX(Table_Def[],MATCH(C44,Table_Def[Asset category],0),3)),0)</f>
        <v>0</v>
      </c>
      <c r="Q44" s="11"/>
      <c r="R44" s="208"/>
      <c r="S44" s="208"/>
      <c r="T44" s="208"/>
      <c r="U44" s="485"/>
      <c r="V44" s="485"/>
      <c r="W44" s="485"/>
      <c r="X44" s="485"/>
      <c r="Y44" s="485"/>
      <c r="Z44" s="485"/>
      <c r="AA44" s="485"/>
      <c r="AB44" s="485"/>
      <c r="AC44" s="485"/>
      <c r="AD44" s="485"/>
      <c r="AE44" s="485"/>
      <c r="AF44" s="485"/>
      <c r="AG44" s="485"/>
      <c r="AH44" s="485"/>
      <c r="AI44" s="485"/>
      <c r="AJ44" s="485"/>
      <c r="AK44" s="485"/>
      <c r="AL44" s="485"/>
      <c r="AM44" s="485"/>
      <c r="AN44" s="485"/>
      <c r="AO44" s="485"/>
      <c r="AP44" s="485"/>
      <c r="AQ44" s="485"/>
      <c r="AR44" s="485"/>
      <c r="AS44" s="485"/>
      <c r="AT44" s="485"/>
      <c r="AU44" s="485"/>
      <c r="AV44" s="485"/>
      <c r="AW44" s="485"/>
      <c r="AX44" s="485"/>
      <c r="AY44" s="485"/>
      <c r="AZ44" s="485"/>
      <c r="BA44" s="485"/>
      <c r="BB44" s="485"/>
      <c r="BC44" s="485"/>
      <c r="BD44" s="485"/>
      <c r="BE44" s="485"/>
      <c r="BF44" s="485"/>
      <c r="BG44" s="485"/>
      <c r="BH44" s="485"/>
      <c r="BI44" s="485"/>
      <c r="BJ44" s="485"/>
      <c r="BK44" s="485"/>
      <c r="BL44" s="485"/>
      <c r="BM44" s="485"/>
      <c r="BN44" s="485"/>
      <c r="BO44" s="485"/>
      <c r="BP44" s="485"/>
      <c r="BQ44" s="485"/>
      <c r="BR44" s="485"/>
      <c r="BS44" s="485"/>
      <c r="BT44" s="485"/>
      <c r="BU44" s="485"/>
      <c r="BV44" s="485"/>
      <c r="BW44" s="485"/>
      <c r="BX44" s="485"/>
      <c r="BY44" s="485"/>
      <c r="BZ44" s="485"/>
      <c r="CA44" s="485"/>
      <c r="CB44" s="485"/>
      <c r="CC44" s="37"/>
      <c r="CD44" s="317"/>
      <c r="CE44" s="317"/>
      <c r="CF44" s="8" t="s">
        <v>219</v>
      </c>
      <c r="CG44" s="72"/>
      <c r="CH44" s="320">
        <f t="shared" ref="CH44" ca="1" si="76">IF(AND(CH43=$O42,CH43&gt;0),1,IF(CH43=0,0,OFFSET(CH43,,(CH43-$O42),1,1)-CH43+1))</f>
        <v>0</v>
      </c>
      <c r="CI44" s="320">
        <f ca="1">IF(AND(CI43=$O42,CI43&gt;0),1,IF(CI43=0,0,OFFSET(CI43,,(CI43-$O42),1,1)-CI43+1))</f>
        <v>0</v>
      </c>
      <c r="CJ44" s="320">
        <f t="shared" ref="CJ44:DA44" ca="1" si="77">IF(AND(CJ43=$O42,CJ43&gt;0),1,IF(CJ43=0,0,OFFSET(CJ43,,(CJ43-$O42),1,1)-CJ43+1))</f>
        <v>0</v>
      </c>
      <c r="CK44" s="320">
        <f t="shared" ca="1" si="77"/>
        <v>0</v>
      </c>
      <c r="CL44" s="320">
        <f t="shared" ca="1" si="77"/>
        <v>0</v>
      </c>
      <c r="CM44" s="320">
        <f t="shared" ca="1" si="77"/>
        <v>0</v>
      </c>
      <c r="CN44" s="320">
        <f t="shared" ca="1" si="77"/>
        <v>0</v>
      </c>
      <c r="CO44" s="320">
        <f t="shared" ca="1" si="77"/>
        <v>0</v>
      </c>
      <c r="CP44" s="320">
        <f t="shared" ca="1" si="77"/>
        <v>0</v>
      </c>
      <c r="CQ44" s="320">
        <f t="shared" ca="1" si="77"/>
        <v>0</v>
      </c>
      <c r="CR44" s="320">
        <f t="shared" ca="1" si="77"/>
        <v>0</v>
      </c>
      <c r="CS44" s="320">
        <f t="shared" ca="1" si="77"/>
        <v>0</v>
      </c>
      <c r="CT44" s="320">
        <f t="shared" ca="1" si="77"/>
        <v>0</v>
      </c>
      <c r="CU44" s="320">
        <f t="shared" ca="1" si="77"/>
        <v>0</v>
      </c>
      <c r="CV44" s="320">
        <f t="shared" ca="1" si="77"/>
        <v>0</v>
      </c>
      <c r="CW44" s="320">
        <f t="shared" ca="1" si="77"/>
        <v>0</v>
      </c>
      <c r="CX44" s="320">
        <f t="shared" ca="1" si="77"/>
        <v>0</v>
      </c>
      <c r="CY44" s="320">
        <f t="shared" ca="1" si="77"/>
        <v>0</v>
      </c>
      <c r="CZ44" s="320">
        <f t="shared" ca="1" si="77"/>
        <v>0</v>
      </c>
      <c r="DA44" s="320">
        <f t="shared" ca="1" si="77"/>
        <v>0</v>
      </c>
    </row>
    <row r="45" spans="2:105" ht="15" hidden="1" customHeight="1" outlineLevel="1">
      <c r="B45" s="293"/>
      <c r="C45" s="310"/>
      <c r="D45" s="310"/>
      <c r="E45" s="310"/>
      <c r="F45" s="311" t="str">
        <f>_xlfn.IFNA(INDEX(Table_Def[[Asset category]:[Unit]],MATCH(Insert_Assets!C45,Table_Def[Asset category],0),2),"")</f>
        <v/>
      </c>
      <c r="G45" s="481"/>
      <c r="H45" s="481"/>
      <c r="I45" s="544">
        <f t="shared" si="3"/>
        <v>0</v>
      </c>
      <c r="J45" s="310"/>
      <c r="K45" s="310"/>
      <c r="L45" s="544">
        <f t="shared" ref="L45:L50" si="78">SUMIF($K$21:$K$383,K45,$I$21:$I$383)</f>
        <v>0</v>
      </c>
      <c r="M45" s="543">
        <f t="shared" si="2"/>
        <v>1</v>
      </c>
      <c r="N45" s="544">
        <f t="shared" si="4"/>
        <v>0</v>
      </c>
      <c r="O45" s="314">
        <f>_xlfn.IFNA(IF(INDEX(Table_Def[],MATCH(C45,Table_Def[Asset category],0),3)=0,1,INDEX(Table_Def[],MATCH(C45,Table_Def[Asset category],0),3)),0)</f>
        <v>0</v>
      </c>
      <c r="Q45" s="11"/>
      <c r="R45" s="208"/>
      <c r="S45" s="208"/>
      <c r="T45" s="208"/>
      <c r="U45" s="485"/>
      <c r="V45" s="485"/>
      <c r="W45" s="485"/>
      <c r="X45" s="485"/>
      <c r="Y45" s="485"/>
      <c r="Z45" s="485"/>
      <c r="AA45" s="485"/>
      <c r="AB45" s="485"/>
      <c r="AC45" s="485"/>
      <c r="AD45" s="485"/>
      <c r="AE45" s="485"/>
      <c r="AF45" s="485"/>
      <c r="AG45" s="485"/>
      <c r="AH45" s="485"/>
      <c r="AI45" s="485"/>
      <c r="AJ45" s="485"/>
      <c r="AK45" s="485"/>
      <c r="AL45" s="485"/>
      <c r="AM45" s="485"/>
      <c r="AN45" s="485"/>
      <c r="AO45" s="485"/>
      <c r="AP45" s="485"/>
      <c r="AQ45" s="485"/>
      <c r="AR45" s="485"/>
      <c r="AS45" s="485"/>
      <c r="AT45" s="485"/>
      <c r="AU45" s="485"/>
      <c r="AV45" s="485"/>
      <c r="AW45" s="485"/>
      <c r="AX45" s="485"/>
      <c r="AY45" s="485"/>
      <c r="AZ45" s="485"/>
      <c r="BA45" s="485"/>
      <c r="BB45" s="485"/>
      <c r="BC45" s="485"/>
      <c r="BD45" s="485"/>
      <c r="BE45" s="485"/>
      <c r="BF45" s="485"/>
      <c r="BG45" s="485"/>
      <c r="BH45" s="485"/>
      <c r="BI45" s="485"/>
      <c r="BJ45" s="485"/>
      <c r="BK45" s="485"/>
      <c r="BL45" s="485"/>
      <c r="BM45" s="485"/>
      <c r="BN45" s="485"/>
      <c r="BO45" s="485"/>
      <c r="BP45" s="485"/>
      <c r="BQ45" s="485"/>
      <c r="BR45" s="485"/>
      <c r="BS45" s="485"/>
      <c r="BT45" s="485"/>
      <c r="BU45" s="485"/>
      <c r="BV45" s="485"/>
      <c r="BW45" s="485"/>
      <c r="BX45" s="485"/>
      <c r="BY45" s="485"/>
      <c r="BZ45" s="485"/>
      <c r="CA45" s="485"/>
      <c r="CB45" s="485"/>
      <c r="CC45" s="37"/>
      <c r="CD45" s="317"/>
      <c r="CE45" s="317"/>
      <c r="CF45" s="8" t="s">
        <v>205</v>
      </c>
      <c r="CH45" s="321">
        <f t="shared" ref="CH45:CL45" si="79">IF($J42=CH$7,$I42*$M42,IF(CH43=$O42,$I42,
IF(CG45&gt;0,+CG45-CG46,0)))</f>
        <v>0</v>
      </c>
      <c r="CI45" s="321">
        <f t="shared" ca="1" si="79"/>
        <v>0</v>
      </c>
      <c r="CJ45" s="321">
        <f t="shared" ca="1" si="79"/>
        <v>0</v>
      </c>
      <c r="CK45" s="321">
        <f t="shared" ca="1" si="79"/>
        <v>0</v>
      </c>
      <c r="CL45" s="321">
        <f t="shared" ca="1" si="79"/>
        <v>0</v>
      </c>
      <c r="CM45" s="321">
        <f ca="1">IF($J42=CM$7,$I42*$M42,IF(CM43=$O42,$I42,
IF(CL45&gt;0,+CL45-CL46,0)))</f>
        <v>0</v>
      </c>
      <c r="CN45" s="321">
        <f t="shared" ref="CN45:DA45" ca="1" si="80">IF($J42=CN$7,$I42*$M42,IF(CN43=$O42,$I42,
IF(CM45&gt;0,+CM45-CM46,0)))</f>
        <v>0</v>
      </c>
      <c r="CO45" s="321">
        <f t="shared" ca="1" si="80"/>
        <v>0</v>
      </c>
      <c r="CP45" s="321">
        <f t="shared" ca="1" si="80"/>
        <v>0</v>
      </c>
      <c r="CQ45" s="321">
        <f t="shared" ca="1" si="80"/>
        <v>0</v>
      </c>
      <c r="CR45" s="321">
        <f t="shared" ca="1" si="80"/>
        <v>0</v>
      </c>
      <c r="CS45" s="321">
        <f t="shared" ca="1" si="80"/>
        <v>0</v>
      </c>
      <c r="CT45" s="321">
        <f t="shared" ca="1" si="80"/>
        <v>0</v>
      </c>
      <c r="CU45" s="321">
        <f t="shared" ca="1" si="80"/>
        <v>0</v>
      </c>
      <c r="CV45" s="321">
        <f t="shared" ca="1" si="80"/>
        <v>0</v>
      </c>
      <c r="CW45" s="321">
        <f t="shared" ca="1" si="80"/>
        <v>0</v>
      </c>
      <c r="CX45" s="321">
        <f t="shared" ca="1" si="80"/>
        <v>0</v>
      </c>
      <c r="CY45" s="321">
        <f t="shared" ca="1" si="80"/>
        <v>0</v>
      </c>
      <c r="CZ45" s="321">
        <f t="shared" ca="1" si="80"/>
        <v>0</v>
      </c>
      <c r="DA45" s="321">
        <f t="shared" ca="1" si="80"/>
        <v>0</v>
      </c>
    </row>
    <row r="46" spans="2:105" ht="15" hidden="1" customHeight="1" outlineLevel="1">
      <c r="B46" s="293"/>
      <c r="C46" s="310"/>
      <c r="D46" s="310"/>
      <c r="E46" s="310"/>
      <c r="F46" s="311" t="str">
        <f>_xlfn.IFNA(INDEX(Table_Def[[Asset category]:[Unit]],MATCH(Insert_Assets!C46,Table_Def[Asset category],0),2),"")</f>
        <v/>
      </c>
      <c r="G46" s="481"/>
      <c r="H46" s="481"/>
      <c r="I46" s="544">
        <f t="shared" si="3"/>
        <v>0</v>
      </c>
      <c r="J46" s="310"/>
      <c r="K46" s="310"/>
      <c r="L46" s="544">
        <f t="shared" si="78"/>
        <v>0</v>
      </c>
      <c r="M46" s="543">
        <f t="shared" si="2"/>
        <v>1</v>
      </c>
      <c r="N46" s="544">
        <f t="shared" si="4"/>
        <v>0</v>
      </c>
      <c r="O46" s="314">
        <f>_xlfn.IFNA(IF(INDEX(Table_Def[],MATCH(C46,Table_Def[Asset category],0),3)=0,1,INDEX(Table_Def[],MATCH(C46,Table_Def[Asset category],0),3)),0)</f>
        <v>0</v>
      </c>
      <c r="Q46" s="11"/>
      <c r="R46" s="208"/>
      <c r="S46" s="208"/>
      <c r="T46" s="208"/>
      <c r="U46" s="485"/>
      <c r="V46" s="485"/>
      <c r="W46" s="485"/>
      <c r="X46" s="485"/>
      <c r="Y46" s="485"/>
      <c r="Z46" s="485"/>
      <c r="AA46" s="485"/>
      <c r="AB46" s="485"/>
      <c r="AC46" s="485"/>
      <c r="AD46" s="485"/>
      <c r="AE46" s="485"/>
      <c r="AF46" s="485"/>
      <c r="AG46" s="485"/>
      <c r="AH46" s="485"/>
      <c r="AI46" s="485"/>
      <c r="AJ46" s="485"/>
      <c r="AK46" s="485"/>
      <c r="AL46" s="485"/>
      <c r="AM46" s="485"/>
      <c r="AN46" s="485"/>
      <c r="AO46" s="485"/>
      <c r="AP46" s="485"/>
      <c r="AQ46" s="485"/>
      <c r="AR46" s="485"/>
      <c r="AS46" s="485"/>
      <c r="AT46" s="485"/>
      <c r="AU46" s="485"/>
      <c r="AV46" s="485"/>
      <c r="AW46" s="485"/>
      <c r="AX46" s="485"/>
      <c r="AY46" s="485"/>
      <c r="AZ46" s="485"/>
      <c r="BA46" s="485"/>
      <c r="BB46" s="485"/>
      <c r="BC46" s="485"/>
      <c r="BD46" s="485"/>
      <c r="BE46" s="485"/>
      <c r="BF46" s="485"/>
      <c r="BG46" s="485"/>
      <c r="BH46" s="485"/>
      <c r="BI46" s="485"/>
      <c r="BJ46" s="485"/>
      <c r="BK46" s="485"/>
      <c r="BL46" s="485"/>
      <c r="BM46" s="485"/>
      <c r="BN46" s="485"/>
      <c r="BO46" s="485"/>
      <c r="BP46" s="485"/>
      <c r="BQ46" s="485"/>
      <c r="BR46" s="485"/>
      <c r="BS46" s="485"/>
      <c r="BT46" s="485"/>
      <c r="BU46" s="485"/>
      <c r="BV46" s="485"/>
      <c r="BW46" s="485"/>
      <c r="BX46" s="485"/>
      <c r="BY46" s="485"/>
      <c r="BZ46" s="485"/>
      <c r="CA46" s="485"/>
      <c r="CB46" s="485"/>
      <c r="CC46" s="37"/>
      <c r="CD46" s="317"/>
      <c r="CE46" s="317"/>
      <c r="CF46" s="8" t="s">
        <v>206</v>
      </c>
      <c r="CG46" s="321"/>
      <c r="CH46" s="321" t="e">
        <f>IF(CH47&lt;1,0,CH48-CH47)</f>
        <v>#DIV/0!</v>
      </c>
      <c r="CI46" s="321" t="e">
        <f t="shared" ref="CI46:DA46" ca="1" si="81">IF(CI47&lt;1,0,CI48-CI47)</f>
        <v>#DIV/0!</v>
      </c>
      <c r="CJ46" s="321" t="e">
        <f t="shared" ca="1" si="81"/>
        <v>#DIV/0!</v>
      </c>
      <c r="CK46" s="321" t="e">
        <f t="shared" ca="1" si="81"/>
        <v>#DIV/0!</v>
      </c>
      <c r="CL46" s="321" t="e">
        <f t="shared" ca="1" si="81"/>
        <v>#DIV/0!</v>
      </c>
      <c r="CM46" s="321" t="e">
        <f t="shared" ca="1" si="81"/>
        <v>#DIV/0!</v>
      </c>
      <c r="CN46" s="321" t="e">
        <f t="shared" ca="1" si="81"/>
        <v>#DIV/0!</v>
      </c>
      <c r="CO46" s="321" t="e">
        <f t="shared" ca="1" si="81"/>
        <v>#DIV/0!</v>
      </c>
      <c r="CP46" s="321" t="e">
        <f t="shared" ca="1" si="81"/>
        <v>#DIV/0!</v>
      </c>
      <c r="CQ46" s="321" t="e">
        <f t="shared" ca="1" si="81"/>
        <v>#DIV/0!</v>
      </c>
      <c r="CR46" s="321" t="e">
        <f t="shared" ca="1" si="81"/>
        <v>#DIV/0!</v>
      </c>
      <c r="CS46" s="321" t="e">
        <f t="shared" ca="1" si="81"/>
        <v>#DIV/0!</v>
      </c>
      <c r="CT46" s="321" t="e">
        <f t="shared" ca="1" si="81"/>
        <v>#DIV/0!</v>
      </c>
      <c r="CU46" s="321" t="e">
        <f t="shared" ca="1" si="81"/>
        <v>#DIV/0!</v>
      </c>
      <c r="CV46" s="321" t="e">
        <f t="shared" ca="1" si="81"/>
        <v>#DIV/0!</v>
      </c>
      <c r="CW46" s="321" t="e">
        <f t="shared" ca="1" si="81"/>
        <v>#DIV/0!</v>
      </c>
      <c r="CX46" s="321" t="e">
        <f t="shared" ca="1" si="81"/>
        <v>#DIV/0!</v>
      </c>
      <c r="CY46" s="321" t="e">
        <f t="shared" ca="1" si="81"/>
        <v>#DIV/0!</v>
      </c>
      <c r="CZ46" s="321" t="e">
        <f t="shared" ca="1" si="81"/>
        <v>#DIV/0!</v>
      </c>
      <c r="DA46" s="321" t="e">
        <f t="shared" ca="1" si="81"/>
        <v>#DIV/0!</v>
      </c>
    </row>
    <row r="47" spans="2:105" ht="15" hidden="1" customHeight="1" outlineLevel="1">
      <c r="B47" s="293"/>
      <c r="C47" s="310"/>
      <c r="D47" s="310"/>
      <c r="E47" s="310"/>
      <c r="F47" s="311" t="str">
        <f>_xlfn.IFNA(INDEX(Table_Def[[Asset category]:[Unit]],MATCH(Insert_Assets!C47,Table_Def[Asset category],0),2),"")</f>
        <v/>
      </c>
      <c r="G47" s="481"/>
      <c r="H47" s="481"/>
      <c r="I47" s="544">
        <f t="shared" si="3"/>
        <v>0</v>
      </c>
      <c r="J47" s="310"/>
      <c r="K47" s="310"/>
      <c r="L47" s="544">
        <f t="shared" si="78"/>
        <v>0</v>
      </c>
      <c r="M47" s="543">
        <f t="shared" si="2"/>
        <v>1</v>
      </c>
      <c r="N47" s="544">
        <f t="shared" si="4"/>
        <v>0</v>
      </c>
      <c r="O47" s="314">
        <f>_xlfn.IFNA(IF(INDEX(Table_Def[],MATCH(C47,Table_Def[Asset category],0),3)=0,1,INDEX(Table_Def[],MATCH(C47,Table_Def[Asset category],0),3)),0)</f>
        <v>0</v>
      </c>
      <c r="Q47" s="11"/>
      <c r="R47" s="208"/>
      <c r="S47" s="208"/>
      <c r="T47" s="208"/>
      <c r="U47" s="485"/>
      <c r="V47" s="485"/>
      <c r="W47" s="485"/>
      <c r="X47" s="485"/>
      <c r="Y47" s="485"/>
      <c r="Z47" s="485"/>
      <c r="AA47" s="485"/>
      <c r="AB47" s="485"/>
      <c r="AC47" s="485"/>
      <c r="AD47" s="485"/>
      <c r="AE47" s="485"/>
      <c r="AF47" s="485"/>
      <c r="AG47" s="485"/>
      <c r="AH47" s="485"/>
      <c r="AI47" s="485"/>
      <c r="AJ47" s="485"/>
      <c r="AK47" s="485"/>
      <c r="AL47" s="485"/>
      <c r="AM47" s="485"/>
      <c r="AN47" s="485"/>
      <c r="AO47" s="485"/>
      <c r="AP47" s="485"/>
      <c r="AQ47" s="485"/>
      <c r="AR47" s="485"/>
      <c r="AS47" s="485"/>
      <c r="AT47" s="485"/>
      <c r="AU47" s="485"/>
      <c r="AV47" s="485"/>
      <c r="AW47" s="485"/>
      <c r="AX47" s="485"/>
      <c r="AY47" s="485"/>
      <c r="AZ47" s="485"/>
      <c r="BA47" s="485"/>
      <c r="BB47" s="485"/>
      <c r="BC47" s="485"/>
      <c r="BD47" s="485"/>
      <c r="BE47" s="485"/>
      <c r="BF47" s="485"/>
      <c r="BG47" s="485"/>
      <c r="BH47" s="485"/>
      <c r="BI47" s="485"/>
      <c r="BJ47" s="485"/>
      <c r="BK47" s="485"/>
      <c r="BL47" s="485"/>
      <c r="BM47" s="485"/>
      <c r="BN47" s="485"/>
      <c r="BO47" s="485"/>
      <c r="BP47" s="485"/>
      <c r="BQ47" s="485"/>
      <c r="BR47" s="485"/>
      <c r="BS47" s="485"/>
      <c r="BT47" s="485"/>
      <c r="BU47" s="485"/>
      <c r="BV47" s="485"/>
      <c r="BW47" s="485"/>
      <c r="BX47" s="485"/>
      <c r="BY47" s="485"/>
      <c r="BZ47" s="485"/>
      <c r="CA47" s="485"/>
      <c r="CB47" s="485"/>
      <c r="CC47" s="37"/>
      <c r="CD47" s="317"/>
      <c r="CE47" s="317"/>
      <c r="CF47" s="8" t="s">
        <v>207</v>
      </c>
      <c r="CH47" s="321" t="e">
        <f>CH45*Insert_Finance!$D$32</f>
        <v>#DIV/0!</v>
      </c>
      <c r="CI47" s="321" t="e">
        <f ca="1">CI45*Insert_Finance!$D$32</f>
        <v>#DIV/0!</v>
      </c>
      <c r="CJ47" s="321" t="e">
        <f ca="1">CJ45*Insert_Finance!$D$32</f>
        <v>#DIV/0!</v>
      </c>
      <c r="CK47" s="321" t="e">
        <f ca="1">CK45*Insert_Finance!$D$32</f>
        <v>#DIV/0!</v>
      </c>
      <c r="CL47" s="321" t="e">
        <f ca="1">CL45*Insert_Finance!$D$32</f>
        <v>#DIV/0!</v>
      </c>
      <c r="CM47" s="321" t="e">
        <f ca="1">CM45*Insert_Finance!$D$32</f>
        <v>#DIV/0!</v>
      </c>
      <c r="CN47" s="321" t="e">
        <f ca="1">CN45*Insert_Finance!$D$32</f>
        <v>#DIV/0!</v>
      </c>
      <c r="CO47" s="321" t="e">
        <f ca="1">CO45*Insert_Finance!$D$32</f>
        <v>#DIV/0!</v>
      </c>
      <c r="CP47" s="321" t="e">
        <f ca="1">CP45*Insert_Finance!$D$32</f>
        <v>#DIV/0!</v>
      </c>
      <c r="CQ47" s="321" t="e">
        <f ca="1">CQ45*Insert_Finance!$D$32</f>
        <v>#DIV/0!</v>
      </c>
      <c r="CR47" s="321" t="e">
        <f ca="1">CR45*Insert_Finance!$D$32</f>
        <v>#DIV/0!</v>
      </c>
      <c r="CS47" s="321" t="e">
        <f ca="1">CS45*Insert_Finance!$D$32</f>
        <v>#DIV/0!</v>
      </c>
      <c r="CT47" s="321" t="e">
        <f ca="1">CT45*Insert_Finance!$D$32</f>
        <v>#DIV/0!</v>
      </c>
      <c r="CU47" s="321" t="e">
        <f ca="1">CU45*Insert_Finance!$D$32</f>
        <v>#DIV/0!</v>
      </c>
      <c r="CV47" s="321" t="e">
        <f ca="1">CV45*Insert_Finance!$D$32</f>
        <v>#DIV/0!</v>
      </c>
      <c r="CW47" s="321" t="e">
        <f ca="1">CW45*Insert_Finance!$D$32</f>
        <v>#DIV/0!</v>
      </c>
      <c r="CX47" s="321" t="e">
        <f ca="1">CX45*Insert_Finance!$D$32</f>
        <v>#DIV/0!</v>
      </c>
      <c r="CY47" s="321" t="e">
        <f ca="1">CY45*Insert_Finance!$D$32</f>
        <v>#DIV/0!</v>
      </c>
      <c r="CZ47" s="321" t="e">
        <f ca="1">CZ45*Insert_Finance!$D$32</f>
        <v>#DIV/0!</v>
      </c>
      <c r="DA47" s="321" t="e">
        <f ca="1">DA45*Insert_Finance!$D$32</f>
        <v>#DIV/0!</v>
      </c>
    </row>
    <row r="48" spans="2:105" ht="15" hidden="1" customHeight="1" outlineLevel="1">
      <c r="B48" s="293"/>
      <c r="C48" s="310"/>
      <c r="D48" s="310"/>
      <c r="E48" s="310"/>
      <c r="F48" s="311" t="str">
        <f>_xlfn.IFNA(INDEX(Table_Def[[Asset category]:[Unit]],MATCH(Insert_Assets!C48,Table_Def[Asset category],0),2),"")</f>
        <v/>
      </c>
      <c r="G48" s="481"/>
      <c r="H48" s="481"/>
      <c r="I48" s="544">
        <f t="shared" si="3"/>
        <v>0</v>
      </c>
      <c r="J48" s="310"/>
      <c r="K48" s="310"/>
      <c r="L48" s="544">
        <f t="shared" si="78"/>
        <v>0</v>
      </c>
      <c r="M48" s="543">
        <f t="shared" si="2"/>
        <v>1</v>
      </c>
      <c r="N48" s="544">
        <f t="shared" si="4"/>
        <v>0</v>
      </c>
      <c r="O48" s="314">
        <f>_xlfn.IFNA(IF(INDEX(Table_Def[],MATCH(C48,Table_Def[Asset category],0),3)=0,1,INDEX(Table_Def[],MATCH(C48,Table_Def[Asset category],0),3)),0)</f>
        <v>0</v>
      </c>
      <c r="Q48" s="11"/>
      <c r="R48" s="208"/>
      <c r="S48" s="208"/>
      <c r="T48" s="208"/>
      <c r="U48" s="485"/>
      <c r="V48" s="485"/>
      <c r="W48" s="485"/>
      <c r="X48" s="485"/>
      <c r="Y48" s="485"/>
      <c r="Z48" s="485"/>
      <c r="AA48" s="485"/>
      <c r="AB48" s="485"/>
      <c r="AC48" s="485"/>
      <c r="AD48" s="485"/>
      <c r="AE48" s="485"/>
      <c r="AF48" s="485"/>
      <c r="AG48" s="485"/>
      <c r="AH48" s="485"/>
      <c r="AI48" s="485"/>
      <c r="AJ48" s="485"/>
      <c r="AK48" s="485"/>
      <c r="AL48" s="485"/>
      <c r="AM48" s="485"/>
      <c r="AN48" s="485"/>
      <c r="AO48" s="485"/>
      <c r="AP48" s="485"/>
      <c r="AQ48" s="485"/>
      <c r="AR48" s="485"/>
      <c r="AS48" s="485"/>
      <c r="AT48" s="485"/>
      <c r="AU48" s="485"/>
      <c r="AV48" s="485"/>
      <c r="AW48" s="485"/>
      <c r="AX48" s="485"/>
      <c r="AY48" s="485"/>
      <c r="AZ48" s="485"/>
      <c r="BA48" s="485"/>
      <c r="BB48" s="485"/>
      <c r="BC48" s="485"/>
      <c r="BD48" s="485"/>
      <c r="BE48" s="485"/>
      <c r="BF48" s="485"/>
      <c r="BG48" s="485"/>
      <c r="BH48" s="485"/>
      <c r="BI48" s="485"/>
      <c r="BJ48" s="485"/>
      <c r="BK48" s="485"/>
      <c r="BL48" s="485"/>
      <c r="BM48" s="485"/>
      <c r="BN48" s="485"/>
      <c r="BO48" s="485"/>
      <c r="BP48" s="485"/>
      <c r="BQ48" s="485"/>
      <c r="BR48" s="485"/>
      <c r="BS48" s="485"/>
      <c r="BT48" s="485"/>
      <c r="BU48" s="485"/>
      <c r="BV48" s="485"/>
      <c r="BW48" s="485"/>
      <c r="BX48" s="485"/>
      <c r="BY48" s="485"/>
      <c r="BZ48" s="485"/>
      <c r="CA48" s="485"/>
      <c r="CB48" s="485"/>
      <c r="CC48" s="37"/>
      <c r="CD48" s="317"/>
      <c r="CE48" s="317"/>
      <c r="CF48" s="8" t="s">
        <v>208</v>
      </c>
      <c r="CG48" s="321"/>
      <c r="CH48" s="321">
        <f ca="1">IF(CH45=0,0,
IF(CH45&lt;1,0,
IF($O42-CH43&lt;&gt;$O42,-PMT(Insert_Finance!$D$32,$O42,OFFSET(CH45,,(CH43-$O42),1,1),0,0),
IF(CH43=0,0,CG48))))</f>
        <v>0</v>
      </c>
      <c r="CI48" s="321">
        <f ca="1">IF(CI45=0,0,
IF(CI45&lt;1,0,
IF($O42-CI43&lt;&gt;$O42,-PMT(Insert_Finance!$D$32,$O42,OFFSET(CI45,,(CI43-$O42),1,1),0,0),
IF(CI43=0,0,CH48))))</f>
        <v>0</v>
      </c>
      <c r="CJ48" s="321">
        <f ca="1">IF(CJ45=0,0,
IF(CJ45&lt;1,0,
IF($O42-CJ43&lt;&gt;$O42,-PMT(Insert_Finance!$D$32,$O42,OFFSET(CJ45,,(CJ43-$O42),1,1),0,0),
IF(CJ43=0,0,CI48))))</f>
        <v>0</v>
      </c>
      <c r="CK48" s="321">
        <f ca="1">IF(CK45=0,0,
IF(CK45&lt;1,0,
IF($O42-CK43&lt;&gt;$O42,-PMT(Insert_Finance!$D$32,$O42,OFFSET(CK45,,(CK43-$O42),1,1),0,0),
IF(CK43=0,0,CJ48))))</f>
        <v>0</v>
      </c>
      <c r="CL48" s="321">
        <f ca="1">IF(CL45=0,0,
IF(CL45&lt;1,0,
IF($O42-CL43&lt;&gt;$O42,-PMT(Insert_Finance!$D$32,$O42,OFFSET(CL45,,(CL43-$O42),1,1),0,0),
IF(CL43=0,0,CK48))))</f>
        <v>0</v>
      </c>
      <c r="CM48" s="321">
        <f ca="1">IF(CM45=0,0,
IF(CM45&lt;1,0,
IF($O42-CM43&lt;&gt;$O42,-PMT(Insert_Finance!$D$32,$O42,OFFSET(CM45,,(CM43-$O42),1,1),0,0),
IF(CM43=0,0,CL48))))</f>
        <v>0</v>
      </c>
      <c r="CN48" s="321">
        <f ca="1">IF(CN45=0,0,
IF(CN45&lt;1,0,
IF($O42-CN43&lt;&gt;$O42,-PMT(Insert_Finance!$D$32,$O42,OFFSET(CN45,,(CN43-$O42),1,1),0,0),
IF(CN43=0,0,CM48))))</f>
        <v>0</v>
      </c>
      <c r="CO48" s="321">
        <f ca="1">IF(CO45=0,0,
IF(CO45&lt;1,0,
IF($O42-CO43&lt;&gt;$O42,-PMT(Insert_Finance!$D$32,$O42,OFFSET(CO45,,(CO43-$O42),1,1),0,0),
IF(CO43=0,0,CN48))))</f>
        <v>0</v>
      </c>
      <c r="CP48" s="321">
        <f ca="1">IF(CP45=0,0,
IF(CP45&lt;1,0,
IF($O42-CP43&lt;&gt;$O42,-PMT(Insert_Finance!$D$32,$O42,OFFSET(CP45,,(CP43-$O42),1,1),0,0),
IF(CP43=0,0,CO48))))</f>
        <v>0</v>
      </c>
      <c r="CQ48" s="321">
        <f ca="1">IF(CQ45=0,0,
IF(CQ45&lt;1,0,
IF($O42-CQ43&lt;&gt;$O42,-PMT(Insert_Finance!$D$32,$O42,OFFSET(CQ45,,(CQ43-$O42),1,1),0,0),
IF(CQ43=0,0,CP48))))</f>
        <v>0</v>
      </c>
      <c r="CR48" s="321">
        <f ca="1">IF(CR45=0,0,
IF(CR45&lt;1,0,
IF($O42-CR43&lt;&gt;$O42,-PMT(Insert_Finance!$D$32,$O42,OFFSET(CR45,,(CR43-$O42),1,1),0,0),
IF(CR43=0,0,CQ48))))</f>
        <v>0</v>
      </c>
      <c r="CS48" s="321">
        <f ca="1">IF(CS45=0,0,
IF(CS45&lt;1,0,
IF($O42-CS43&lt;&gt;$O42,-PMT(Insert_Finance!$D$32,$O42,OFFSET(CS45,,(CS43-$O42),1,1),0,0),
IF(CS43=0,0,CR48))))</f>
        <v>0</v>
      </c>
      <c r="CT48" s="321">
        <f ca="1">IF(CT45=0,0,
IF(CT45&lt;1,0,
IF($O42-CT43&lt;&gt;$O42,-PMT(Insert_Finance!$D$32,$O42,OFFSET(CT45,,(CT43-$O42),1,1),0,0),
IF(CT43=0,0,CS48))))</f>
        <v>0</v>
      </c>
      <c r="CU48" s="321">
        <f ca="1">IF(CU45=0,0,
IF(CU45&lt;1,0,
IF($O42-CU43&lt;&gt;$O42,-PMT(Insert_Finance!$D$32,$O42,OFFSET(CU45,,(CU43-$O42),1,1),0,0),
IF(CU43=0,0,CT48))))</f>
        <v>0</v>
      </c>
      <c r="CV48" s="321">
        <f ca="1">IF(CV45=0,0,
IF(CV45&lt;1,0,
IF($O42-CV43&lt;&gt;$O42,-PMT(Insert_Finance!$D$32,$O42,OFFSET(CV45,,(CV43-$O42),1,1),0,0),
IF(CV43=0,0,CU48))))</f>
        <v>0</v>
      </c>
      <c r="CW48" s="321">
        <f ca="1">IF(CW45=0,0,
IF(CW45&lt;1,0,
IF($O42-CW43&lt;&gt;$O42,-PMT(Insert_Finance!$D$32,$O42,OFFSET(CW45,,(CW43-$O42),1,1),0,0),
IF(CW43=0,0,CV48))))</f>
        <v>0</v>
      </c>
      <c r="CX48" s="321">
        <f ca="1">IF(CX45=0,0,
IF(CX45&lt;1,0,
IF($O42-CX43&lt;&gt;$O42,-PMT(Insert_Finance!$D$32,$O42,OFFSET(CX45,,(CX43-$O42),1,1),0,0),
IF(CX43=0,0,CW48))))</f>
        <v>0</v>
      </c>
      <c r="CY48" s="321">
        <f ca="1">IF(CY45=0,0,
IF(CY45&lt;1,0,
IF($O42-CY43&lt;&gt;$O42,-PMT(Insert_Finance!$D$32,$O42,OFFSET(CY45,,(CY43-$O42),1,1),0,0),
IF(CY43=0,0,CX48))))</f>
        <v>0</v>
      </c>
      <c r="CZ48" s="321">
        <f ca="1">IF(CZ45=0,0,
IF(CZ45&lt;1,0,
IF($O42-CZ43&lt;&gt;$O42,-PMT(Insert_Finance!$D$32,$O42,OFFSET(CZ45,,(CZ43-$O42),1,1),0,0),
IF(CZ43=0,0,CY48))))</f>
        <v>0</v>
      </c>
      <c r="DA48" s="321">
        <f ca="1">IF(DA45=0,0,
IF(DA45&lt;1,0,
IF($O42-DA43&lt;&gt;$O42,-PMT(Insert_Finance!$D$32,$O42,OFFSET(DA45,,(DA43-$O42),1,1),0,0),
IF(DA43=0,0,CZ48))))</f>
        <v>0</v>
      </c>
    </row>
    <row r="49" spans="2:105" ht="30" customHeight="1" collapsed="1">
      <c r="B49" s="293"/>
      <c r="C49" s="310"/>
      <c r="D49" s="310"/>
      <c r="E49" s="310"/>
      <c r="F49" s="311" t="str">
        <f>_xlfn.IFNA(INDEX(Table_Def[[Asset category]:[Unit]],MATCH(Insert_Assets!C49,Table_Def[Asset category],0),2),"")</f>
        <v/>
      </c>
      <c r="G49" s="481"/>
      <c r="H49" s="481"/>
      <c r="I49" s="544">
        <f t="shared" si="3"/>
        <v>0</v>
      </c>
      <c r="J49" s="310"/>
      <c r="K49" s="310"/>
      <c r="L49" s="544">
        <f t="shared" si="78"/>
        <v>0</v>
      </c>
      <c r="M49" s="543">
        <f t="shared" si="2"/>
        <v>1</v>
      </c>
      <c r="N49" s="544">
        <f t="shared" si="4"/>
        <v>0</v>
      </c>
      <c r="O49" s="314">
        <f>_xlfn.IFNA(IF(INDEX(Table_Def[],MATCH(C49,Table_Def[Asset category],0),3)=0,20,INDEX(Table_Def[],MATCH(C49,Table_Def[Asset category],0),3)),0)</f>
        <v>0</v>
      </c>
      <c r="Q49" s="11"/>
      <c r="R49" s="208"/>
      <c r="S49" s="208"/>
      <c r="T49" s="208"/>
      <c r="U49" s="485">
        <f>SUMIF($CH$7:$DA$7,U$16,$CH53:$DA53)</f>
        <v>0</v>
      </c>
      <c r="V49" s="485">
        <f>SUMIF($CH$7:$DA$7,U$16,$CH52:$DA52)</f>
        <v>0</v>
      </c>
      <c r="W49" s="485">
        <f>SUMIF($CH$7:$DA$7,U$16,$CH54:$DA54)</f>
        <v>0</v>
      </c>
      <c r="X49" s="485">
        <f>SUMIF($CH$7:$DA$7,X$16,$CH53:$DA53)</f>
        <v>0</v>
      </c>
      <c r="Y49" s="485">
        <f>SUMIF($CH$7:$DA$7,X$16,$CH52:$DA52)</f>
        <v>0</v>
      </c>
      <c r="Z49" s="485">
        <f>SUMIF($CH$7:$DA$7,X$16,$CH54:$DA54)</f>
        <v>0</v>
      </c>
      <c r="AA49" s="485">
        <f>SUMIF($CH$7:$DA$7,AA$16,$CH53:$DA53)</f>
        <v>0</v>
      </c>
      <c r="AB49" s="485">
        <f>SUMIF($CH$7:$DA$7,AA$16,$CH52:$DA52)</f>
        <v>0</v>
      </c>
      <c r="AC49" s="485">
        <f>SUMIF($CH$7:$DA$7,AA$16,$CH54:$DA54)</f>
        <v>0</v>
      </c>
      <c r="AD49" s="485">
        <f>SUMIF($CH$7:$DA$7,AD$16,$CH53:$DA53)</f>
        <v>0</v>
      </c>
      <c r="AE49" s="485">
        <f>SUMIF($CH$7:$DA$7,AD$16,$CH52:$DA52)</f>
        <v>0</v>
      </c>
      <c r="AF49" s="485">
        <f>SUMIF($CH$7:$DA$7,AD$16,$CH54:$DA54)</f>
        <v>0</v>
      </c>
      <c r="AG49" s="485">
        <f>SUMIF($CH$7:$DA$7,AG$16,$CH53:$DA53)</f>
        <v>0</v>
      </c>
      <c r="AH49" s="485">
        <f>SUMIF($CH$7:$DA$7,AG$16,$CH52:$DA52)</f>
        <v>0</v>
      </c>
      <c r="AI49" s="485">
        <f>SUMIF($CH$7:$DA$7,AG$16,$CH54:$DA54)</f>
        <v>0</v>
      </c>
      <c r="AJ49" s="485">
        <f>SUMIF($CH$7:$DA$7,AJ$16,$CH53:$DA53)</f>
        <v>0</v>
      </c>
      <c r="AK49" s="485">
        <f>SUMIF($CH$7:$DA$7,AJ$16,$CH52:$DA52)</f>
        <v>0</v>
      </c>
      <c r="AL49" s="485">
        <f>SUMIF($CH$7:$DA$7,AJ$16,$CH54:$DA54)</f>
        <v>0</v>
      </c>
      <c r="AM49" s="485">
        <f>SUMIF($CH$7:$DA$7,AM$16,$CH53:$DA53)</f>
        <v>0</v>
      </c>
      <c r="AN49" s="485">
        <f>SUMIF($CH$7:$DA$7,AM$16,$CH52:$DA52)</f>
        <v>0</v>
      </c>
      <c r="AO49" s="485">
        <f>SUMIF($CH$7:$DA$7,AM$16,$CH54:$DA54)</f>
        <v>0</v>
      </c>
      <c r="AP49" s="485">
        <f>SUMIF($CH$7:$DA$7,AP$16,$CH53:$DA53)</f>
        <v>0</v>
      </c>
      <c r="AQ49" s="485">
        <f>SUMIF($CH$7:$DA$7,AP$16,$CH52:$DA52)</f>
        <v>0</v>
      </c>
      <c r="AR49" s="485">
        <f>SUMIF($CH$7:$DA$7,AP$16,$CH54:$DA54)</f>
        <v>0</v>
      </c>
      <c r="AS49" s="485">
        <f>SUMIF($CH$7:$DA$7,AS$16,$CH53:$DA53)</f>
        <v>0</v>
      </c>
      <c r="AT49" s="485">
        <f>SUMIF($CH$7:$DA$7,AS$16,$CH52:$DA52)</f>
        <v>0</v>
      </c>
      <c r="AU49" s="485">
        <f>SUMIF($CH$7:$DA$7,AS$16,$CH54:$DA54)</f>
        <v>0</v>
      </c>
      <c r="AV49" s="485">
        <f>SUMIF($CH$7:$DA$7,AV$16,$CH53:$DA53)</f>
        <v>0</v>
      </c>
      <c r="AW49" s="485">
        <f>SUMIF($CH$7:$DA$7,AV$16,$CH52:$DA52)</f>
        <v>0</v>
      </c>
      <c r="AX49" s="485">
        <f>SUMIF($CH$7:$DA$7,AV$16,$CH54:$DA54)</f>
        <v>0</v>
      </c>
      <c r="AY49" s="485">
        <f>SUMIF($CH$7:$DA$7,AY$16,$CH53:$DA53)</f>
        <v>0</v>
      </c>
      <c r="AZ49" s="485">
        <f>SUMIF($CH$7:$DA$7,AY$16,$CH52:$DA52)</f>
        <v>0</v>
      </c>
      <c r="BA49" s="485">
        <f>SUMIF($CH$7:$DA$7,AY$16,$CH54:$DA54)</f>
        <v>0</v>
      </c>
      <c r="BB49" s="485">
        <f>SUMIF($CH$7:$DA$7,BB$16,$CH53:$DA53)</f>
        <v>0</v>
      </c>
      <c r="BC49" s="485">
        <f>SUMIF($CH$7:$DA$7,BB$16,$CH52:$DA52)</f>
        <v>0</v>
      </c>
      <c r="BD49" s="485">
        <f>SUMIF($CH$7:$DA$7,BB$16,$CH54:$DA54)</f>
        <v>0</v>
      </c>
      <c r="BE49" s="485">
        <f>SUMIF($CH$7:$DA$7,BE$16,$CH53:$DA53)</f>
        <v>0</v>
      </c>
      <c r="BF49" s="485">
        <f>SUMIF($CH$7:$DA$7,BE$16,$CH52:$DA52)</f>
        <v>0</v>
      </c>
      <c r="BG49" s="485">
        <f>SUMIF($CH$7:$DA$7,BE$16,$CH54:$DA54)</f>
        <v>0</v>
      </c>
      <c r="BH49" s="485">
        <f>SUMIF($CH$7:$DA$7,BH$16,$CH53:$DA53)</f>
        <v>0</v>
      </c>
      <c r="BI49" s="485">
        <f>SUMIF($CH$7:$DA$7,BH$16,$CH52:$DA52)</f>
        <v>0</v>
      </c>
      <c r="BJ49" s="485">
        <f>SUMIF($CH$7:$DA$7,BH$16,$CH54:$DA54)</f>
        <v>0</v>
      </c>
      <c r="BK49" s="485">
        <f>SUMIF($CH$7:$DA$7,BK$16,$CH53:$DA53)</f>
        <v>0</v>
      </c>
      <c r="BL49" s="485">
        <f>SUMIF($CH$7:$DA$7,BK$16,$CH52:$DA52)</f>
        <v>0</v>
      </c>
      <c r="BM49" s="485">
        <f>SUMIF($CH$7:$DA$7,BK$16,$CH54:$DA54)</f>
        <v>0</v>
      </c>
      <c r="BN49" s="485">
        <f>SUMIF($CH$7:$DA$7,BN$16,$CH53:$DA53)</f>
        <v>0</v>
      </c>
      <c r="BO49" s="485">
        <f>SUMIF($CH$7:$DA$7,BN$16,$CH52:$DA52)</f>
        <v>0</v>
      </c>
      <c r="BP49" s="485">
        <f>SUMIF($CH$7:$DA$7,BN$16,$CH54:$DA54)</f>
        <v>0</v>
      </c>
      <c r="BQ49" s="485">
        <f>SUMIF($CH$7:$DA$7,BQ$16,$CH53:$DA53)</f>
        <v>0</v>
      </c>
      <c r="BR49" s="485">
        <f>SUMIF($CH$7:$DA$7,BQ$16,$CH52:$DA52)</f>
        <v>0</v>
      </c>
      <c r="BS49" s="485">
        <f>SUMIF($CH$7:$DA$7,BQ$16,$CH54:$DA54)</f>
        <v>0</v>
      </c>
      <c r="BT49" s="485">
        <f>SUMIF($CH$7:$DA$7,BT$16,$CH53:$DA53)</f>
        <v>0</v>
      </c>
      <c r="BU49" s="485">
        <f>SUMIF($CH$7:$DA$7,BT$16,$CH52:$DA52)</f>
        <v>0</v>
      </c>
      <c r="BV49" s="485">
        <f>SUMIF($CH$7:$DA$7,BT$16,$CH54:$DA54)</f>
        <v>0</v>
      </c>
      <c r="BW49" s="485">
        <f>SUMIF($CH$7:$DA$7,BW$16,$CH53:$DA53)</f>
        <v>0</v>
      </c>
      <c r="BX49" s="485">
        <f>SUMIF($CH$7:$DA$7,BW$16,$CH52:$DA52)</f>
        <v>0</v>
      </c>
      <c r="BY49" s="485">
        <f>SUMIF($CH$7:$DA$7,BW$16,$CH54:$DA54)</f>
        <v>0</v>
      </c>
      <c r="BZ49" s="485">
        <f>SUMIF($CH$7:$DA$7,BZ$16,$CH53:$DA53)</f>
        <v>0</v>
      </c>
      <c r="CA49" s="485">
        <f>SUMIF($CH$7:$DA$7,BZ$16,$CH52:$DA52)</f>
        <v>0</v>
      </c>
      <c r="CB49" s="485">
        <f>SUMIF($CH$7:$DA$7,BZ$16,$CH54:$DA54)</f>
        <v>0</v>
      </c>
      <c r="CC49" s="37"/>
      <c r="CD49" s="317"/>
      <c r="CE49" s="317"/>
      <c r="CG49" s="72"/>
      <c r="CH49" s="321"/>
    </row>
    <row r="50" spans="2:105" ht="15" hidden="1" customHeight="1" outlineLevel="1">
      <c r="B50" s="293"/>
      <c r="C50" s="310"/>
      <c r="D50" s="310"/>
      <c r="E50" s="310"/>
      <c r="F50" s="311" t="str">
        <f>_xlfn.IFNA(INDEX(Table_Def[[Asset category]:[Unit]],MATCH(Insert_Assets!C50,Table_Def[Asset category],0),2),"")</f>
        <v/>
      </c>
      <c r="G50" s="481"/>
      <c r="H50" s="481"/>
      <c r="I50" s="544">
        <f t="shared" si="3"/>
        <v>0</v>
      </c>
      <c r="J50" s="310"/>
      <c r="K50" s="310"/>
      <c r="L50" s="544">
        <f t="shared" si="78"/>
        <v>0</v>
      </c>
      <c r="M50" s="543">
        <f t="shared" si="2"/>
        <v>1</v>
      </c>
      <c r="N50" s="544">
        <f t="shared" si="4"/>
        <v>0</v>
      </c>
      <c r="O50" s="314">
        <f>_xlfn.IFNA(IF(INDEX(Table_Def[],MATCH(C50,Table_Def[Asset category],0),3)=0,1,INDEX(Table_Def[],MATCH(C50,Table_Def[Asset category],0),3)),0)</f>
        <v>0</v>
      </c>
      <c r="Q50" s="11"/>
      <c r="R50" s="208"/>
      <c r="S50" s="208"/>
      <c r="T50" s="208"/>
      <c r="U50" s="485"/>
      <c r="V50" s="485"/>
      <c r="W50" s="485"/>
      <c r="X50" s="485"/>
      <c r="Y50" s="485"/>
      <c r="Z50" s="485"/>
      <c r="AA50" s="485"/>
      <c r="AB50" s="485"/>
      <c r="AC50" s="485"/>
      <c r="AD50" s="485"/>
      <c r="AE50" s="485"/>
      <c r="AF50" s="485"/>
      <c r="AG50" s="485"/>
      <c r="AH50" s="485"/>
      <c r="AI50" s="485"/>
      <c r="AJ50" s="485"/>
      <c r="AK50" s="485"/>
      <c r="AL50" s="485"/>
      <c r="AM50" s="485"/>
      <c r="AN50" s="485"/>
      <c r="AO50" s="485"/>
      <c r="AP50" s="485"/>
      <c r="AQ50" s="485"/>
      <c r="AR50" s="485"/>
      <c r="AS50" s="485"/>
      <c r="AT50" s="485"/>
      <c r="AU50" s="485"/>
      <c r="AV50" s="485"/>
      <c r="AW50" s="485"/>
      <c r="AX50" s="485"/>
      <c r="AY50" s="485"/>
      <c r="AZ50" s="485"/>
      <c r="BA50" s="485"/>
      <c r="BB50" s="485"/>
      <c r="BC50" s="485"/>
      <c r="BD50" s="485"/>
      <c r="BE50" s="485"/>
      <c r="BF50" s="485"/>
      <c r="BG50" s="485"/>
      <c r="BH50" s="485"/>
      <c r="BI50" s="485"/>
      <c r="BJ50" s="485"/>
      <c r="BK50" s="485"/>
      <c r="BL50" s="485"/>
      <c r="BM50" s="485"/>
      <c r="BN50" s="485"/>
      <c r="BO50" s="485"/>
      <c r="BP50" s="485"/>
      <c r="BQ50" s="485"/>
      <c r="BR50" s="485"/>
      <c r="BS50" s="485"/>
      <c r="BT50" s="485"/>
      <c r="BU50" s="485"/>
      <c r="BV50" s="485"/>
      <c r="BW50" s="485"/>
      <c r="BX50" s="485"/>
      <c r="BY50" s="485"/>
      <c r="BZ50" s="485"/>
      <c r="CA50" s="485"/>
      <c r="CB50" s="485"/>
      <c r="CC50" s="37"/>
      <c r="CD50" s="317"/>
      <c r="CE50" s="317"/>
      <c r="CF50" s="8" t="s">
        <v>218</v>
      </c>
      <c r="CG50" s="72"/>
      <c r="CH50" s="320">
        <f>IF($J49=CH$7,$O49,
IF(CG49&gt;0,CG49-1,0))</f>
        <v>0</v>
      </c>
      <c r="CI50" s="320">
        <f ca="1">IF(OR($J49=CI$7,CH51=$O49),$O49,
IF(CH50&gt;0,CH50-1,0))</f>
        <v>0</v>
      </c>
      <c r="CJ50" s="320">
        <f t="shared" ref="CJ50" ca="1" si="82">IF(OR($J49=CJ$7,CI51=$O49),$O49,
IF(CI50&gt;0,CI50-1,0))</f>
        <v>0</v>
      </c>
      <c r="CK50" s="320">
        <f t="shared" ref="CK50" ca="1" si="83">IF(OR($J49=CK$7,CJ51=$O49),$O49,
IF(CJ50&gt;0,CJ50-1,0))</f>
        <v>0</v>
      </c>
      <c r="CL50" s="320">
        <f t="shared" ref="CL50" ca="1" si="84">IF(OR($J49=CL$7,CK51=$O49),$O49,
IF(CK50&gt;0,CK50-1,0))</f>
        <v>0</v>
      </c>
      <c r="CM50" s="320">
        <f t="shared" ref="CM50" ca="1" si="85">IF(OR($J49=CM$7,CL51=$O49),$O49,
IF(CL50&gt;0,CL50-1,0))</f>
        <v>0</v>
      </c>
      <c r="CN50" s="320">
        <f t="shared" ref="CN50" ca="1" si="86">IF(OR($J49=CN$7,CM51=$O49),$O49,
IF(CM50&gt;0,CM50-1,0))</f>
        <v>0</v>
      </c>
      <c r="CO50" s="320">
        <f t="shared" ref="CO50" ca="1" si="87">IF(OR($J49=CO$7,CN51=$O49),$O49,
IF(CN50&gt;0,CN50-1,0))</f>
        <v>0</v>
      </c>
      <c r="CP50" s="320">
        <f t="shared" ref="CP50" ca="1" si="88">IF(OR($J49=CP$7,CO51=$O49),$O49,
IF(CO50&gt;0,CO50-1,0))</f>
        <v>0</v>
      </c>
      <c r="CQ50" s="320">
        <f t="shared" ref="CQ50" ca="1" si="89">IF(OR($J49=CQ$7,CP51=$O49),$O49,
IF(CP50&gt;0,CP50-1,0))</f>
        <v>0</v>
      </c>
      <c r="CR50" s="320">
        <f t="shared" ref="CR50" ca="1" si="90">IF(OR($J49=CR$7,CQ51=$O49),$O49,
IF(CQ50&gt;0,CQ50-1,0))</f>
        <v>0</v>
      </c>
      <c r="CS50" s="320">
        <f t="shared" ref="CS50" ca="1" si="91">IF(OR($J49=CS$7,CR51=$O49),$O49,
IF(CR50&gt;0,CR50-1,0))</f>
        <v>0</v>
      </c>
      <c r="CT50" s="320">
        <f t="shared" ref="CT50" ca="1" si="92">IF(OR($J49=CT$7,CS51=$O49),$O49,
IF(CS50&gt;0,CS50-1,0))</f>
        <v>0</v>
      </c>
      <c r="CU50" s="320">
        <f t="shared" ref="CU50" ca="1" si="93">IF(OR($J49=CU$7,CT51=$O49),$O49,
IF(CT50&gt;0,CT50-1,0))</f>
        <v>0</v>
      </c>
      <c r="CV50" s="320">
        <f t="shared" ref="CV50" ca="1" si="94">IF(OR($J49=CV$7,CU51=$O49),$O49,
IF(CU50&gt;0,CU50-1,0))</f>
        <v>0</v>
      </c>
      <c r="CW50" s="320">
        <f t="shared" ref="CW50" ca="1" si="95">IF(OR($J49=CW$7,CV51=$O49),$O49,
IF(CV50&gt;0,CV50-1,0))</f>
        <v>0</v>
      </c>
      <c r="CX50" s="320">
        <f t="shared" ref="CX50" ca="1" si="96">IF(OR($J49=CX$7,CW51=$O49),$O49,
IF(CW50&gt;0,CW50-1,0))</f>
        <v>0</v>
      </c>
      <c r="CY50" s="320">
        <f t="shared" ref="CY50" ca="1" si="97">IF(OR($J49=CY$7,CX51=$O49),$O49,
IF(CX50&gt;0,CX50-1,0))</f>
        <v>0</v>
      </c>
      <c r="CZ50" s="320">
        <f t="shared" ref="CZ50" ca="1" si="98">IF(OR($J49=CZ$7,CY51=$O49),$O49,
IF(CY50&gt;0,CY50-1,0))</f>
        <v>0</v>
      </c>
      <c r="DA50" s="320">
        <f t="shared" ref="DA50" ca="1" si="99">IF(OR($J49=DA$7,CZ51=$O49),$O49,
IF(CZ50&gt;0,CZ50-1,0))</f>
        <v>0</v>
      </c>
    </row>
    <row r="51" spans="2:105" ht="15" hidden="1" customHeight="1" outlineLevel="1">
      <c r="B51" s="293"/>
      <c r="C51" s="310"/>
      <c r="D51" s="310"/>
      <c r="E51" s="310"/>
      <c r="F51" s="311" t="str">
        <f>_xlfn.IFNA(INDEX(Table_Def[[Asset category]:[Unit]],MATCH(Insert_Assets!C51,Table_Def[Asset category],0),2),"")</f>
        <v/>
      </c>
      <c r="G51" s="481"/>
      <c r="H51" s="481"/>
      <c r="I51" s="544">
        <f t="shared" si="3"/>
        <v>0</v>
      </c>
      <c r="J51" s="310"/>
      <c r="K51" s="310"/>
      <c r="L51" s="544"/>
      <c r="M51" s="543">
        <f t="shared" si="2"/>
        <v>1</v>
      </c>
      <c r="N51" s="544">
        <f t="shared" si="4"/>
        <v>0</v>
      </c>
      <c r="O51" s="314">
        <f>_xlfn.IFNA(IF(INDEX(Table_Def[],MATCH(C51,Table_Def[Asset category],0),3)=0,1,INDEX(Table_Def[],MATCH(C51,Table_Def[Asset category],0),3)),0)</f>
        <v>0</v>
      </c>
      <c r="Q51" s="11"/>
      <c r="R51" s="208"/>
      <c r="S51" s="208"/>
      <c r="T51" s="208"/>
      <c r="U51" s="485"/>
      <c r="V51" s="485"/>
      <c r="W51" s="485"/>
      <c r="X51" s="485"/>
      <c r="Y51" s="485"/>
      <c r="Z51" s="485"/>
      <c r="AA51" s="485"/>
      <c r="AB51" s="485"/>
      <c r="AC51" s="485"/>
      <c r="AD51" s="485"/>
      <c r="AE51" s="485"/>
      <c r="AF51" s="485"/>
      <c r="AG51" s="485"/>
      <c r="AH51" s="485"/>
      <c r="AI51" s="485"/>
      <c r="AJ51" s="485"/>
      <c r="AK51" s="485"/>
      <c r="AL51" s="485"/>
      <c r="AM51" s="485"/>
      <c r="AN51" s="485"/>
      <c r="AO51" s="485"/>
      <c r="AP51" s="485"/>
      <c r="AQ51" s="485"/>
      <c r="AR51" s="485"/>
      <c r="AS51" s="485"/>
      <c r="AT51" s="485"/>
      <c r="AU51" s="485"/>
      <c r="AV51" s="485"/>
      <c r="AW51" s="485"/>
      <c r="AX51" s="485"/>
      <c r="AY51" s="485"/>
      <c r="AZ51" s="485"/>
      <c r="BA51" s="485"/>
      <c r="BB51" s="485"/>
      <c r="BC51" s="485"/>
      <c r="BD51" s="485"/>
      <c r="BE51" s="485"/>
      <c r="BF51" s="485"/>
      <c r="BG51" s="485"/>
      <c r="BH51" s="485"/>
      <c r="BI51" s="485"/>
      <c r="BJ51" s="485"/>
      <c r="BK51" s="485"/>
      <c r="BL51" s="485"/>
      <c r="BM51" s="485"/>
      <c r="BN51" s="485"/>
      <c r="BO51" s="485"/>
      <c r="BP51" s="485"/>
      <c r="BQ51" s="485"/>
      <c r="BR51" s="485"/>
      <c r="BS51" s="485"/>
      <c r="BT51" s="485"/>
      <c r="BU51" s="485"/>
      <c r="BV51" s="485"/>
      <c r="BW51" s="485"/>
      <c r="BX51" s="485"/>
      <c r="BY51" s="485"/>
      <c r="BZ51" s="485"/>
      <c r="CA51" s="485"/>
      <c r="CB51" s="485"/>
      <c r="CC51" s="37"/>
      <c r="CD51" s="317"/>
      <c r="CE51" s="317"/>
      <c r="CF51" s="8" t="s">
        <v>219</v>
      </c>
      <c r="CG51" s="72"/>
      <c r="CH51" s="320">
        <f t="shared" ref="CH51" ca="1" si="100">IF(AND(CH50=$O49,CH50&gt;0),1,IF(CH50=0,0,OFFSET(CH50,,(CH50-$O49),1,1)-CH50+1))</f>
        <v>0</v>
      </c>
      <c r="CI51" s="320">
        <f ca="1">IF(AND(CI50=$O49,CI50&gt;0),1,IF(CI50=0,0,OFFSET(CI50,,(CI50-$O49),1,1)-CI50+1))</f>
        <v>0</v>
      </c>
      <c r="CJ51" s="320">
        <f t="shared" ref="CJ51:DA51" ca="1" si="101">IF(AND(CJ50=$O49,CJ50&gt;0),1,IF(CJ50=0,0,OFFSET(CJ50,,(CJ50-$O49),1,1)-CJ50+1))</f>
        <v>0</v>
      </c>
      <c r="CK51" s="320">
        <f t="shared" ca="1" si="101"/>
        <v>0</v>
      </c>
      <c r="CL51" s="320">
        <f t="shared" ca="1" si="101"/>
        <v>0</v>
      </c>
      <c r="CM51" s="320">
        <f t="shared" ca="1" si="101"/>
        <v>0</v>
      </c>
      <c r="CN51" s="320">
        <f t="shared" ca="1" si="101"/>
        <v>0</v>
      </c>
      <c r="CO51" s="320">
        <f t="shared" ca="1" si="101"/>
        <v>0</v>
      </c>
      <c r="CP51" s="320">
        <f t="shared" ca="1" si="101"/>
        <v>0</v>
      </c>
      <c r="CQ51" s="320">
        <f t="shared" ca="1" si="101"/>
        <v>0</v>
      </c>
      <c r="CR51" s="320">
        <f t="shared" ca="1" si="101"/>
        <v>0</v>
      </c>
      <c r="CS51" s="320">
        <f t="shared" ca="1" si="101"/>
        <v>0</v>
      </c>
      <c r="CT51" s="320">
        <f t="shared" ca="1" si="101"/>
        <v>0</v>
      </c>
      <c r="CU51" s="320">
        <f t="shared" ca="1" si="101"/>
        <v>0</v>
      </c>
      <c r="CV51" s="320">
        <f t="shared" ca="1" si="101"/>
        <v>0</v>
      </c>
      <c r="CW51" s="320">
        <f t="shared" ca="1" si="101"/>
        <v>0</v>
      </c>
      <c r="CX51" s="320">
        <f t="shared" ca="1" si="101"/>
        <v>0</v>
      </c>
      <c r="CY51" s="320">
        <f t="shared" ca="1" si="101"/>
        <v>0</v>
      </c>
      <c r="CZ51" s="320">
        <f t="shared" ca="1" si="101"/>
        <v>0</v>
      </c>
      <c r="DA51" s="320">
        <f t="shared" ca="1" si="101"/>
        <v>0</v>
      </c>
    </row>
    <row r="52" spans="2:105" ht="15" hidden="1" customHeight="1" outlineLevel="1">
      <c r="B52" s="293"/>
      <c r="C52" s="310"/>
      <c r="D52" s="310"/>
      <c r="E52" s="310"/>
      <c r="F52" s="311" t="str">
        <f>_xlfn.IFNA(INDEX(Table_Def[[Asset category]:[Unit]],MATCH(Insert_Assets!C52,Table_Def[Asset category],0),2),"")</f>
        <v/>
      </c>
      <c r="G52" s="481"/>
      <c r="H52" s="481"/>
      <c r="I52" s="544">
        <f t="shared" si="3"/>
        <v>0</v>
      </c>
      <c r="J52" s="310"/>
      <c r="K52" s="310"/>
      <c r="L52" s="544">
        <f t="shared" ref="L52:L57" si="102">SUMIF($K$21:$K$383,K52,$I$21:$I$383)</f>
        <v>0</v>
      </c>
      <c r="M52" s="543">
        <f t="shared" si="2"/>
        <v>1</v>
      </c>
      <c r="N52" s="544">
        <f t="shared" si="4"/>
        <v>0</v>
      </c>
      <c r="O52" s="314">
        <f>_xlfn.IFNA(IF(INDEX(Table_Def[],MATCH(C52,Table_Def[Asset category],0),3)=0,1,INDEX(Table_Def[],MATCH(C52,Table_Def[Asset category],0),3)),0)</f>
        <v>0</v>
      </c>
      <c r="Q52" s="11"/>
      <c r="R52" s="208"/>
      <c r="S52" s="208"/>
      <c r="T52" s="208"/>
      <c r="U52" s="485"/>
      <c r="V52" s="485"/>
      <c r="W52" s="485"/>
      <c r="X52" s="485"/>
      <c r="Y52" s="485"/>
      <c r="Z52" s="485"/>
      <c r="AA52" s="485"/>
      <c r="AB52" s="485"/>
      <c r="AC52" s="485"/>
      <c r="AD52" s="485"/>
      <c r="AE52" s="485"/>
      <c r="AF52" s="485"/>
      <c r="AG52" s="485"/>
      <c r="AH52" s="485"/>
      <c r="AI52" s="485"/>
      <c r="AJ52" s="485"/>
      <c r="AK52" s="485"/>
      <c r="AL52" s="485"/>
      <c r="AM52" s="485"/>
      <c r="AN52" s="485"/>
      <c r="AO52" s="485"/>
      <c r="AP52" s="485"/>
      <c r="AQ52" s="485"/>
      <c r="AR52" s="485"/>
      <c r="AS52" s="485"/>
      <c r="AT52" s="485"/>
      <c r="AU52" s="485"/>
      <c r="AV52" s="485"/>
      <c r="AW52" s="485"/>
      <c r="AX52" s="485"/>
      <c r="AY52" s="485"/>
      <c r="AZ52" s="485"/>
      <c r="BA52" s="485"/>
      <c r="BB52" s="485"/>
      <c r="BC52" s="485"/>
      <c r="BD52" s="485"/>
      <c r="BE52" s="485"/>
      <c r="BF52" s="485"/>
      <c r="BG52" s="485"/>
      <c r="BH52" s="485"/>
      <c r="BI52" s="485"/>
      <c r="BJ52" s="485"/>
      <c r="BK52" s="485"/>
      <c r="BL52" s="485"/>
      <c r="BM52" s="485"/>
      <c r="BN52" s="485"/>
      <c r="BO52" s="485"/>
      <c r="BP52" s="485"/>
      <c r="BQ52" s="485"/>
      <c r="BR52" s="485"/>
      <c r="BS52" s="485"/>
      <c r="BT52" s="485"/>
      <c r="BU52" s="485"/>
      <c r="BV52" s="485"/>
      <c r="BW52" s="485"/>
      <c r="BX52" s="485"/>
      <c r="BY52" s="485"/>
      <c r="BZ52" s="485"/>
      <c r="CA52" s="485"/>
      <c r="CB52" s="485"/>
      <c r="CC52" s="37"/>
      <c r="CD52" s="317"/>
      <c r="CE52" s="317"/>
      <c r="CF52" s="8" t="s">
        <v>205</v>
      </c>
      <c r="CH52" s="321">
        <f t="shared" ref="CH52:CL52" si="103">IF($J49=CH$7,$I49*$M49,IF(CH50=$O49,$I49,
IF(CG52&gt;0,+CG52-CG53,0)))</f>
        <v>0</v>
      </c>
      <c r="CI52" s="321">
        <f t="shared" ca="1" si="103"/>
        <v>0</v>
      </c>
      <c r="CJ52" s="321">
        <f t="shared" ca="1" si="103"/>
        <v>0</v>
      </c>
      <c r="CK52" s="321">
        <f t="shared" ca="1" si="103"/>
        <v>0</v>
      </c>
      <c r="CL52" s="321">
        <f t="shared" ca="1" si="103"/>
        <v>0</v>
      </c>
      <c r="CM52" s="321">
        <f ca="1">IF($J49=CM$7,$I49*$M49,IF(CM50=$O49,$I49,
IF(CL52&gt;0,+CL52-CL53,0)))</f>
        <v>0</v>
      </c>
      <c r="CN52" s="321">
        <f t="shared" ref="CN52:DA52" ca="1" si="104">IF($J49=CN$7,$I49*$M49,IF(CN50=$O49,$I49,
IF(CM52&gt;0,+CM52-CM53,0)))</f>
        <v>0</v>
      </c>
      <c r="CO52" s="321">
        <f t="shared" ca="1" si="104"/>
        <v>0</v>
      </c>
      <c r="CP52" s="321">
        <f t="shared" ca="1" si="104"/>
        <v>0</v>
      </c>
      <c r="CQ52" s="321">
        <f t="shared" ca="1" si="104"/>
        <v>0</v>
      </c>
      <c r="CR52" s="321">
        <f t="shared" ca="1" si="104"/>
        <v>0</v>
      </c>
      <c r="CS52" s="321">
        <f t="shared" ca="1" si="104"/>
        <v>0</v>
      </c>
      <c r="CT52" s="321">
        <f t="shared" ca="1" si="104"/>
        <v>0</v>
      </c>
      <c r="CU52" s="321">
        <f t="shared" ca="1" si="104"/>
        <v>0</v>
      </c>
      <c r="CV52" s="321">
        <f t="shared" ca="1" si="104"/>
        <v>0</v>
      </c>
      <c r="CW52" s="321">
        <f t="shared" ca="1" si="104"/>
        <v>0</v>
      </c>
      <c r="CX52" s="321">
        <f t="shared" ca="1" si="104"/>
        <v>0</v>
      </c>
      <c r="CY52" s="321">
        <f t="shared" ca="1" si="104"/>
        <v>0</v>
      </c>
      <c r="CZ52" s="321">
        <f t="shared" ca="1" si="104"/>
        <v>0</v>
      </c>
      <c r="DA52" s="321">
        <f t="shared" ca="1" si="104"/>
        <v>0</v>
      </c>
    </row>
    <row r="53" spans="2:105" ht="15" hidden="1" customHeight="1" outlineLevel="1">
      <c r="B53" s="293"/>
      <c r="C53" s="310"/>
      <c r="D53" s="310"/>
      <c r="E53" s="310"/>
      <c r="F53" s="311" t="str">
        <f>_xlfn.IFNA(INDEX(Table_Def[[Asset category]:[Unit]],MATCH(Insert_Assets!C53,Table_Def[Asset category],0),2),"")</f>
        <v/>
      </c>
      <c r="G53" s="481"/>
      <c r="H53" s="481"/>
      <c r="I53" s="544">
        <f t="shared" si="3"/>
        <v>0</v>
      </c>
      <c r="J53" s="310"/>
      <c r="K53" s="310"/>
      <c r="L53" s="544">
        <f t="shared" si="102"/>
        <v>0</v>
      </c>
      <c r="M53" s="543">
        <f t="shared" si="2"/>
        <v>1</v>
      </c>
      <c r="N53" s="544">
        <f t="shared" si="4"/>
        <v>0</v>
      </c>
      <c r="O53" s="314">
        <f>_xlfn.IFNA(IF(INDEX(Table_Def[],MATCH(C53,Table_Def[Asset category],0),3)=0,1,INDEX(Table_Def[],MATCH(C53,Table_Def[Asset category],0),3)),0)</f>
        <v>0</v>
      </c>
      <c r="Q53" s="11"/>
      <c r="R53" s="208"/>
      <c r="S53" s="208"/>
      <c r="T53" s="208"/>
      <c r="U53" s="485"/>
      <c r="V53" s="485"/>
      <c r="W53" s="485"/>
      <c r="X53" s="485"/>
      <c r="Y53" s="485"/>
      <c r="Z53" s="485"/>
      <c r="AA53" s="485"/>
      <c r="AB53" s="485"/>
      <c r="AC53" s="485"/>
      <c r="AD53" s="485"/>
      <c r="AE53" s="485"/>
      <c r="AF53" s="485"/>
      <c r="AG53" s="485"/>
      <c r="AH53" s="485"/>
      <c r="AI53" s="485"/>
      <c r="AJ53" s="485"/>
      <c r="AK53" s="485"/>
      <c r="AL53" s="485"/>
      <c r="AM53" s="485"/>
      <c r="AN53" s="485"/>
      <c r="AO53" s="485"/>
      <c r="AP53" s="485"/>
      <c r="AQ53" s="485"/>
      <c r="AR53" s="485"/>
      <c r="AS53" s="485"/>
      <c r="AT53" s="485"/>
      <c r="AU53" s="485"/>
      <c r="AV53" s="485"/>
      <c r="AW53" s="485"/>
      <c r="AX53" s="485"/>
      <c r="AY53" s="485"/>
      <c r="AZ53" s="485"/>
      <c r="BA53" s="485"/>
      <c r="BB53" s="485"/>
      <c r="BC53" s="485"/>
      <c r="BD53" s="485"/>
      <c r="BE53" s="485"/>
      <c r="BF53" s="485"/>
      <c r="BG53" s="485"/>
      <c r="BH53" s="485"/>
      <c r="BI53" s="485"/>
      <c r="BJ53" s="485"/>
      <c r="BK53" s="485"/>
      <c r="BL53" s="485"/>
      <c r="BM53" s="485"/>
      <c r="BN53" s="485"/>
      <c r="BO53" s="485"/>
      <c r="BP53" s="485"/>
      <c r="BQ53" s="485"/>
      <c r="BR53" s="485"/>
      <c r="BS53" s="485"/>
      <c r="BT53" s="485"/>
      <c r="BU53" s="485"/>
      <c r="BV53" s="485"/>
      <c r="BW53" s="485"/>
      <c r="BX53" s="485"/>
      <c r="BY53" s="485"/>
      <c r="BZ53" s="485"/>
      <c r="CA53" s="485"/>
      <c r="CB53" s="485"/>
      <c r="CC53" s="37"/>
      <c r="CD53" s="317"/>
      <c r="CE53" s="317"/>
      <c r="CF53" s="8" t="s">
        <v>206</v>
      </c>
      <c r="CG53" s="321"/>
      <c r="CH53" s="321" t="e">
        <f>IF(CH54&lt;1,0,CH55-CH54)</f>
        <v>#DIV/0!</v>
      </c>
      <c r="CI53" s="321" t="e">
        <f t="shared" ref="CI53:DA53" ca="1" si="105">IF(CI54&lt;1,0,CI55-CI54)</f>
        <v>#DIV/0!</v>
      </c>
      <c r="CJ53" s="321" t="e">
        <f t="shared" ca="1" si="105"/>
        <v>#DIV/0!</v>
      </c>
      <c r="CK53" s="321" t="e">
        <f t="shared" ca="1" si="105"/>
        <v>#DIV/0!</v>
      </c>
      <c r="CL53" s="321" t="e">
        <f t="shared" ca="1" si="105"/>
        <v>#DIV/0!</v>
      </c>
      <c r="CM53" s="321" t="e">
        <f t="shared" ca="1" si="105"/>
        <v>#DIV/0!</v>
      </c>
      <c r="CN53" s="321" t="e">
        <f t="shared" ca="1" si="105"/>
        <v>#DIV/0!</v>
      </c>
      <c r="CO53" s="321" t="e">
        <f t="shared" ca="1" si="105"/>
        <v>#DIV/0!</v>
      </c>
      <c r="CP53" s="321" t="e">
        <f t="shared" ca="1" si="105"/>
        <v>#DIV/0!</v>
      </c>
      <c r="CQ53" s="321" t="e">
        <f t="shared" ca="1" si="105"/>
        <v>#DIV/0!</v>
      </c>
      <c r="CR53" s="321" t="e">
        <f t="shared" ca="1" si="105"/>
        <v>#DIV/0!</v>
      </c>
      <c r="CS53" s="321" t="e">
        <f t="shared" ca="1" si="105"/>
        <v>#DIV/0!</v>
      </c>
      <c r="CT53" s="321" t="e">
        <f t="shared" ca="1" si="105"/>
        <v>#DIV/0!</v>
      </c>
      <c r="CU53" s="321" t="e">
        <f t="shared" ca="1" si="105"/>
        <v>#DIV/0!</v>
      </c>
      <c r="CV53" s="321" t="e">
        <f t="shared" ca="1" si="105"/>
        <v>#DIV/0!</v>
      </c>
      <c r="CW53" s="321" t="e">
        <f t="shared" ca="1" si="105"/>
        <v>#DIV/0!</v>
      </c>
      <c r="CX53" s="321" t="e">
        <f t="shared" ca="1" si="105"/>
        <v>#DIV/0!</v>
      </c>
      <c r="CY53" s="321" t="e">
        <f t="shared" ca="1" si="105"/>
        <v>#DIV/0!</v>
      </c>
      <c r="CZ53" s="321" t="e">
        <f t="shared" ca="1" si="105"/>
        <v>#DIV/0!</v>
      </c>
      <c r="DA53" s="321" t="e">
        <f t="shared" ca="1" si="105"/>
        <v>#DIV/0!</v>
      </c>
    </row>
    <row r="54" spans="2:105" ht="15" hidden="1" customHeight="1" outlineLevel="1">
      <c r="B54" s="293"/>
      <c r="C54" s="310"/>
      <c r="D54" s="310"/>
      <c r="E54" s="310"/>
      <c r="F54" s="311" t="str">
        <f>_xlfn.IFNA(INDEX(Table_Def[[Asset category]:[Unit]],MATCH(Insert_Assets!C54,Table_Def[Asset category],0),2),"")</f>
        <v/>
      </c>
      <c r="G54" s="481"/>
      <c r="H54" s="481"/>
      <c r="I54" s="544">
        <f t="shared" si="3"/>
        <v>0</v>
      </c>
      <c r="J54" s="310"/>
      <c r="K54" s="310"/>
      <c r="L54" s="544">
        <f t="shared" si="102"/>
        <v>0</v>
      </c>
      <c r="M54" s="543">
        <f t="shared" si="2"/>
        <v>1</v>
      </c>
      <c r="N54" s="544">
        <f t="shared" si="4"/>
        <v>0</v>
      </c>
      <c r="O54" s="314">
        <f>_xlfn.IFNA(IF(INDEX(Table_Def[],MATCH(C54,Table_Def[Asset category],0),3)=0,1,INDEX(Table_Def[],MATCH(C54,Table_Def[Asset category],0),3)),0)</f>
        <v>0</v>
      </c>
      <c r="Q54" s="11"/>
      <c r="R54" s="208"/>
      <c r="S54" s="208"/>
      <c r="T54" s="208"/>
      <c r="U54" s="485"/>
      <c r="V54" s="485"/>
      <c r="W54" s="485"/>
      <c r="X54" s="485"/>
      <c r="Y54" s="485"/>
      <c r="Z54" s="485"/>
      <c r="AA54" s="485"/>
      <c r="AB54" s="485"/>
      <c r="AC54" s="485"/>
      <c r="AD54" s="485"/>
      <c r="AE54" s="485"/>
      <c r="AF54" s="485"/>
      <c r="AG54" s="485"/>
      <c r="AH54" s="485"/>
      <c r="AI54" s="485"/>
      <c r="AJ54" s="485"/>
      <c r="AK54" s="485"/>
      <c r="AL54" s="485"/>
      <c r="AM54" s="485"/>
      <c r="AN54" s="485"/>
      <c r="AO54" s="485"/>
      <c r="AP54" s="485"/>
      <c r="AQ54" s="485"/>
      <c r="AR54" s="485"/>
      <c r="AS54" s="485"/>
      <c r="AT54" s="485"/>
      <c r="AU54" s="485"/>
      <c r="AV54" s="485"/>
      <c r="AW54" s="485"/>
      <c r="AX54" s="485"/>
      <c r="AY54" s="485"/>
      <c r="AZ54" s="485"/>
      <c r="BA54" s="485"/>
      <c r="BB54" s="485"/>
      <c r="BC54" s="485"/>
      <c r="BD54" s="485"/>
      <c r="BE54" s="485"/>
      <c r="BF54" s="485"/>
      <c r="BG54" s="485"/>
      <c r="BH54" s="485"/>
      <c r="BI54" s="485"/>
      <c r="BJ54" s="485"/>
      <c r="BK54" s="485"/>
      <c r="BL54" s="485"/>
      <c r="BM54" s="485"/>
      <c r="BN54" s="485"/>
      <c r="BO54" s="485"/>
      <c r="BP54" s="485"/>
      <c r="BQ54" s="485"/>
      <c r="BR54" s="485"/>
      <c r="BS54" s="485"/>
      <c r="BT54" s="485"/>
      <c r="BU54" s="485"/>
      <c r="BV54" s="485"/>
      <c r="BW54" s="485"/>
      <c r="BX54" s="485"/>
      <c r="BY54" s="485"/>
      <c r="BZ54" s="485"/>
      <c r="CA54" s="485"/>
      <c r="CB54" s="485"/>
      <c r="CC54" s="37"/>
      <c r="CD54" s="317"/>
      <c r="CE54" s="317"/>
      <c r="CF54" s="8" t="s">
        <v>207</v>
      </c>
      <c r="CH54" s="321" t="e">
        <f>CH52*Insert_Finance!$D$32</f>
        <v>#DIV/0!</v>
      </c>
      <c r="CI54" s="321" t="e">
        <f ca="1">CI52*Insert_Finance!$D$32</f>
        <v>#DIV/0!</v>
      </c>
      <c r="CJ54" s="321" t="e">
        <f ca="1">CJ52*Insert_Finance!$D$32</f>
        <v>#DIV/0!</v>
      </c>
      <c r="CK54" s="321" t="e">
        <f ca="1">CK52*Insert_Finance!$D$32</f>
        <v>#DIV/0!</v>
      </c>
      <c r="CL54" s="321" t="e">
        <f ca="1">CL52*Insert_Finance!$D$32</f>
        <v>#DIV/0!</v>
      </c>
      <c r="CM54" s="321" t="e">
        <f ca="1">CM52*Insert_Finance!$D$32</f>
        <v>#DIV/0!</v>
      </c>
      <c r="CN54" s="321" t="e">
        <f ca="1">CN52*Insert_Finance!$D$32</f>
        <v>#DIV/0!</v>
      </c>
      <c r="CO54" s="321" t="e">
        <f ca="1">CO52*Insert_Finance!$D$32</f>
        <v>#DIV/0!</v>
      </c>
      <c r="CP54" s="321" t="e">
        <f ca="1">CP52*Insert_Finance!$D$32</f>
        <v>#DIV/0!</v>
      </c>
      <c r="CQ54" s="321" t="e">
        <f ca="1">CQ52*Insert_Finance!$D$32</f>
        <v>#DIV/0!</v>
      </c>
      <c r="CR54" s="321" t="e">
        <f ca="1">CR52*Insert_Finance!$D$32</f>
        <v>#DIV/0!</v>
      </c>
      <c r="CS54" s="321" t="e">
        <f ca="1">CS52*Insert_Finance!$D$32</f>
        <v>#DIV/0!</v>
      </c>
      <c r="CT54" s="321" t="e">
        <f ca="1">CT52*Insert_Finance!$D$32</f>
        <v>#DIV/0!</v>
      </c>
      <c r="CU54" s="321" t="e">
        <f ca="1">CU52*Insert_Finance!$D$32</f>
        <v>#DIV/0!</v>
      </c>
      <c r="CV54" s="321" t="e">
        <f ca="1">CV52*Insert_Finance!$D$32</f>
        <v>#DIV/0!</v>
      </c>
      <c r="CW54" s="321" t="e">
        <f ca="1">CW52*Insert_Finance!$D$32</f>
        <v>#DIV/0!</v>
      </c>
      <c r="CX54" s="321" t="e">
        <f ca="1">CX52*Insert_Finance!$D$32</f>
        <v>#DIV/0!</v>
      </c>
      <c r="CY54" s="321" t="e">
        <f ca="1">CY52*Insert_Finance!$D$32</f>
        <v>#DIV/0!</v>
      </c>
      <c r="CZ54" s="321" t="e">
        <f ca="1">CZ52*Insert_Finance!$D$32</f>
        <v>#DIV/0!</v>
      </c>
      <c r="DA54" s="321" t="e">
        <f ca="1">DA52*Insert_Finance!$D$32</f>
        <v>#DIV/0!</v>
      </c>
    </row>
    <row r="55" spans="2:105" ht="15" hidden="1" customHeight="1" outlineLevel="1">
      <c r="B55" s="293"/>
      <c r="C55" s="310"/>
      <c r="D55" s="310"/>
      <c r="E55" s="310"/>
      <c r="F55" s="311" t="str">
        <f>_xlfn.IFNA(INDEX(Table_Def[[Asset category]:[Unit]],MATCH(Insert_Assets!C55,Table_Def[Asset category],0),2),"")</f>
        <v/>
      </c>
      <c r="G55" s="481"/>
      <c r="H55" s="481"/>
      <c r="I55" s="544">
        <f t="shared" si="3"/>
        <v>0</v>
      </c>
      <c r="J55" s="310"/>
      <c r="K55" s="310"/>
      <c r="L55" s="544">
        <f t="shared" si="102"/>
        <v>0</v>
      </c>
      <c r="M55" s="543">
        <f t="shared" si="2"/>
        <v>1</v>
      </c>
      <c r="N55" s="544">
        <f t="shared" si="4"/>
        <v>0</v>
      </c>
      <c r="O55" s="314">
        <f>_xlfn.IFNA(IF(INDEX(Table_Def[],MATCH(C55,Table_Def[Asset category],0),3)=0,1,INDEX(Table_Def[],MATCH(C55,Table_Def[Asset category],0),3)),0)</f>
        <v>0</v>
      </c>
      <c r="Q55" s="11"/>
      <c r="R55" s="208"/>
      <c r="S55" s="208"/>
      <c r="T55" s="208"/>
      <c r="U55" s="485"/>
      <c r="V55" s="485"/>
      <c r="W55" s="485"/>
      <c r="X55" s="485"/>
      <c r="Y55" s="485"/>
      <c r="Z55" s="485"/>
      <c r="AA55" s="485"/>
      <c r="AB55" s="485"/>
      <c r="AC55" s="485"/>
      <c r="AD55" s="485"/>
      <c r="AE55" s="485"/>
      <c r="AF55" s="485"/>
      <c r="AG55" s="485"/>
      <c r="AH55" s="485"/>
      <c r="AI55" s="485"/>
      <c r="AJ55" s="485"/>
      <c r="AK55" s="485"/>
      <c r="AL55" s="485"/>
      <c r="AM55" s="485"/>
      <c r="AN55" s="485"/>
      <c r="AO55" s="485"/>
      <c r="AP55" s="485"/>
      <c r="AQ55" s="485"/>
      <c r="AR55" s="485"/>
      <c r="AS55" s="485"/>
      <c r="AT55" s="485"/>
      <c r="AU55" s="485"/>
      <c r="AV55" s="485"/>
      <c r="AW55" s="485"/>
      <c r="AX55" s="485"/>
      <c r="AY55" s="485"/>
      <c r="AZ55" s="485"/>
      <c r="BA55" s="485"/>
      <c r="BB55" s="485"/>
      <c r="BC55" s="485"/>
      <c r="BD55" s="485"/>
      <c r="BE55" s="485"/>
      <c r="BF55" s="485"/>
      <c r="BG55" s="485"/>
      <c r="BH55" s="485"/>
      <c r="BI55" s="485"/>
      <c r="BJ55" s="485"/>
      <c r="BK55" s="485"/>
      <c r="BL55" s="485"/>
      <c r="BM55" s="485"/>
      <c r="BN55" s="485"/>
      <c r="BO55" s="485"/>
      <c r="BP55" s="485"/>
      <c r="BQ55" s="485"/>
      <c r="BR55" s="485"/>
      <c r="BS55" s="485"/>
      <c r="BT55" s="485"/>
      <c r="BU55" s="485"/>
      <c r="BV55" s="485"/>
      <c r="BW55" s="485"/>
      <c r="BX55" s="485"/>
      <c r="BY55" s="485"/>
      <c r="BZ55" s="485"/>
      <c r="CA55" s="485"/>
      <c r="CB55" s="485"/>
      <c r="CC55" s="37"/>
      <c r="CD55" s="317"/>
      <c r="CE55" s="317"/>
      <c r="CF55" s="8" t="s">
        <v>208</v>
      </c>
      <c r="CG55" s="321"/>
      <c r="CH55" s="321">
        <f ca="1">IF(CH52=0,0,
IF(CH52&lt;1,0,
IF($O49-CH50&lt;&gt;$O49,-PMT(Insert_Finance!$D$32,$O49,OFFSET(CH52,,(CH50-$O49),1,1),0,0),
IF(CH50=0,0,CG55))))</f>
        <v>0</v>
      </c>
      <c r="CI55" s="321">
        <f ca="1">IF(CI52=0,0,
IF(CI52&lt;1,0,
IF($O49-CI50&lt;&gt;$O49,-PMT(Insert_Finance!$D$32,$O49,OFFSET(CI52,,(CI50-$O49),1,1),0,0),
IF(CI50=0,0,CH55))))</f>
        <v>0</v>
      </c>
      <c r="CJ55" s="321">
        <f ca="1">IF(CJ52=0,0,
IF(CJ52&lt;1,0,
IF($O49-CJ50&lt;&gt;$O49,-PMT(Insert_Finance!$D$32,$O49,OFFSET(CJ52,,(CJ50-$O49),1,1),0,0),
IF(CJ50=0,0,CI55))))</f>
        <v>0</v>
      </c>
      <c r="CK55" s="321">
        <f ca="1">IF(CK52=0,0,
IF(CK52&lt;1,0,
IF($O49-CK50&lt;&gt;$O49,-PMT(Insert_Finance!$D$32,$O49,OFFSET(CK52,,(CK50-$O49),1,1),0,0),
IF(CK50=0,0,CJ55))))</f>
        <v>0</v>
      </c>
      <c r="CL55" s="321">
        <f ca="1">IF(CL52=0,0,
IF(CL52&lt;1,0,
IF($O49-CL50&lt;&gt;$O49,-PMT(Insert_Finance!$D$32,$O49,OFFSET(CL52,,(CL50-$O49),1,1),0,0),
IF(CL50=0,0,CK55))))</f>
        <v>0</v>
      </c>
      <c r="CM55" s="321">
        <f ca="1">IF(CM52=0,0,
IF(CM52&lt;1,0,
IF($O49-CM50&lt;&gt;$O49,-PMT(Insert_Finance!$D$32,$O49,OFFSET(CM52,,(CM50-$O49),1,1),0,0),
IF(CM50=0,0,CL55))))</f>
        <v>0</v>
      </c>
      <c r="CN55" s="321">
        <f ca="1">IF(CN52=0,0,
IF(CN52&lt;1,0,
IF($O49-CN50&lt;&gt;$O49,-PMT(Insert_Finance!$D$32,$O49,OFFSET(CN52,,(CN50-$O49),1,1),0,0),
IF(CN50=0,0,CM55))))</f>
        <v>0</v>
      </c>
      <c r="CO55" s="321">
        <f ca="1">IF(CO52=0,0,
IF(CO52&lt;1,0,
IF($O49-CO50&lt;&gt;$O49,-PMT(Insert_Finance!$D$32,$O49,OFFSET(CO52,,(CO50-$O49),1,1),0,0),
IF(CO50=0,0,CN55))))</f>
        <v>0</v>
      </c>
      <c r="CP55" s="321">
        <f ca="1">IF(CP52=0,0,
IF(CP52&lt;1,0,
IF($O49-CP50&lt;&gt;$O49,-PMT(Insert_Finance!$D$32,$O49,OFFSET(CP52,,(CP50-$O49),1,1),0,0),
IF(CP50=0,0,CO55))))</f>
        <v>0</v>
      </c>
      <c r="CQ55" s="321">
        <f ca="1">IF(CQ52=0,0,
IF(CQ52&lt;1,0,
IF($O49-CQ50&lt;&gt;$O49,-PMT(Insert_Finance!$D$32,$O49,OFFSET(CQ52,,(CQ50-$O49),1,1),0,0),
IF(CQ50=0,0,CP55))))</f>
        <v>0</v>
      </c>
      <c r="CR55" s="321">
        <f ca="1">IF(CR52=0,0,
IF(CR52&lt;1,0,
IF($O49-CR50&lt;&gt;$O49,-PMT(Insert_Finance!$D$32,$O49,OFFSET(CR52,,(CR50-$O49),1,1),0,0),
IF(CR50=0,0,CQ55))))</f>
        <v>0</v>
      </c>
      <c r="CS55" s="321">
        <f ca="1">IF(CS52=0,0,
IF(CS52&lt;1,0,
IF($O49-CS50&lt;&gt;$O49,-PMT(Insert_Finance!$D$32,$O49,OFFSET(CS52,,(CS50-$O49),1,1),0,0),
IF(CS50=0,0,CR55))))</f>
        <v>0</v>
      </c>
      <c r="CT55" s="321">
        <f ca="1">IF(CT52=0,0,
IF(CT52&lt;1,0,
IF($O49-CT50&lt;&gt;$O49,-PMT(Insert_Finance!$D$32,$O49,OFFSET(CT52,,(CT50-$O49),1,1),0,0),
IF(CT50=0,0,CS55))))</f>
        <v>0</v>
      </c>
      <c r="CU55" s="321">
        <f ca="1">IF(CU52=0,0,
IF(CU52&lt;1,0,
IF($O49-CU50&lt;&gt;$O49,-PMT(Insert_Finance!$D$32,$O49,OFFSET(CU52,,(CU50-$O49),1,1),0,0),
IF(CU50=0,0,CT55))))</f>
        <v>0</v>
      </c>
      <c r="CV55" s="321">
        <f ca="1">IF(CV52=0,0,
IF(CV52&lt;1,0,
IF($O49-CV50&lt;&gt;$O49,-PMT(Insert_Finance!$D$32,$O49,OFFSET(CV52,,(CV50-$O49),1,1),0,0),
IF(CV50=0,0,CU55))))</f>
        <v>0</v>
      </c>
      <c r="CW55" s="321">
        <f ca="1">IF(CW52=0,0,
IF(CW52&lt;1,0,
IF($O49-CW50&lt;&gt;$O49,-PMT(Insert_Finance!$D$32,$O49,OFFSET(CW52,,(CW50-$O49),1,1),0,0),
IF(CW50=0,0,CV55))))</f>
        <v>0</v>
      </c>
      <c r="CX55" s="321">
        <f ca="1">IF(CX52=0,0,
IF(CX52&lt;1,0,
IF($O49-CX50&lt;&gt;$O49,-PMT(Insert_Finance!$D$32,$O49,OFFSET(CX52,,(CX50-$O49),1,1),0,0),
IF(CX50=0,0,CW55))))</f>
        <v>0</v>
      </c>
      <c r="CY55" s="321">
        <f ca="1">IF(CY52=0,0,
IF(CY52&lt;1,0,
IF($O49-CY50&lt;&gt;$O49,-PMT(Insert_Finance!$D$32,$O49,OFFSET(CY52,,(CY50-$O49),1,1),0,0),
IF(CY50=0,0,CX55))))</f>
        <v>0</v>
      </c>
      <c r="CZ55" s="321">
        <f ca="1">IF(CZ52=0,0,
IF(CZ52&lt;1,0,
IF($O49-CZ50&lt;&gt;$O49,-PMT(Insert_Finance!$D$32,$O49,OFFSET(CZ52,,(CZ50-$O49),1,1),0,0),
IF(CZ50=0,0,CY55))))</f>
        <v>0</v>
      </c>
      <c r="DA55" s="321">
        <f ca="1">IF(DA52=0,0,
IF(DA52&lt;1,0,
IF($O49-DA50&lt;&gt;$O49,-PMT(Insert_Finance!$D$32,$O49,OFFSET(DA52,,(DA50-$O49),1,1),0,0),
IF(DA50=0,0,CZ55))))</f>
        <v>0</v>
      </c>
    </row>
    <row r="56" spans="2:105" ht="30" customHeight="1" collapsed="1">
      <c r="B56" s="293"/>
      <c r="C56" s="310"/>
      <c r="D56" s="310"/>
      <c r="E56" s="310"/>
      <c r="F56" s="311" t="str">
        <f>_xlfn.IFNA(INDEX(Table_Def[[Asset category]:[Unit]],MATCH(Insert_Assets!C56,Table_Def[Asset category],0),2),"")</f>
        <v/>
      </c>
      <c r="G56" s="481"/>
      <c r="H56" s="481"/>
      <c r="I56" s="544">
        <f t="shared" si="3"/>
        <v>0</v>
      </c>
      <c r="J56" s="310"/>
      <c r="K56" s="310"/>
      <c r="L56" s="544">
        <f t="shared" si="102"/>
        <v>0</v>
      </c>
      <c r="M56" s="543">
        <f t="shared" si="2"/>
        <v>1</v>
      </c>
      <c r="N56" s="544">
        <f t="shared" si="4"/>
        <v>0</v>
      </c>
      <c r="O56" s="314">
        <f>_xlfn.IFNA(IF(INDEX(Table_Def[],MATCH(C56,Table_Def[Asset category],0),3)=0,20,INDEX(Table_Def[],MATCH(C56,Table_Def[Asset category],0),3)),0)</f>
        <v>0</v>
      </c>
      <c r="Q56" s="11"/>
      <c r="R56" s="208"/>
      <c r="S56" s="208"/>
      <c r="T56" s="208"/>
      <c r="U56" s="485">
        <f>SUMIF($CH$7:$DA$7,U$16,$CH60:$DA60)</f>
        <v>0</v>
      </c>
      <c r="V56" s="485">
        <f>SUMIF($CH$7:$DA$7,U$16,$CH59:$DA59)</f>
        <v>0</v>
      </c>
      <c r="W56" s="485">
        <f>SUMIF($CH$7:$DA$7,U$16,$CH61:$DA61)</f>
        <v>0</v>
      </c>
      <c r="X56" s="485">
        <f>SUMIF($CH$7:$DA$7,X$16,$CH60:$DA60)</f>
        <v>0</v>
      </c>
      <c r="Y56" s="485">
        <f>SUMIF($CH$7:$DA$7,X$16,$CH59:$DA59)</f>
        <v>0</v>
      </c>
      <c r="Z56" s="485">
        <f>SUMIF($CH$7:$DA$7,X$16,$CH61:$DA61)</f>
        <v>0</v>
      </c>
      <c r="AA56" s="485">
        <f>SUMIF($CH$7:$DA$7,AA$16,$CH60:$DA60)</f>
        <v>0</v>
      </c>
      <c r="AB56" s="485">
        <f>SUMIF($CH$7:$DA$7,AA$16,$CH59:$DA59)</f>
        <v>0</v>
      </c>
      <c r="AC56" s="485">
        <f>SUMIF($CH$7:$DA$7,AA$16,$CH61:$DA61)</f>
        <v>0</v>
      </c>
      <c r="AD56" s="485">
        <f>SUMIF($CH$7:$DA$7,AD$16,$CH60:$DA60)</f>
        <v>0</v>
      </c>
      <c r="AE56" s="485">
        <f>SUMIF($CH$7:$DA$7,AD$16,$CH59:$DA59)</f>
        <v>0</v>
      </c>
      <c r="AF56" s="485">
        <f>SUMIF($CH$7:$DA$7,AD$16,$CH61:$DA61)</f>
        <v>0</v>
      </c>
      <c r="AG56" s="485">
        <f>SUMIF($CH$7:$DA$7,AG$16,$CH60:$DA60)</f>
        <v>0</v>
      </c>
      <c r="AH56" s="485">
        <f>SUMIF($CH$7:$DA$7,AG$16,$CH59:$DA59)</f>
        <v>0</v>
      </c>
      <c r="AI56" s="485">
        <f>SUMIF($CH$7:$DA$7,AG$16,$CH61:$DA61)</f>
        <v>0</v>
      </c>
      <c r="AJ56" s="485">
        <f>SUMIF($CH$7:$DA$7,AJ$16,$CH60:$DA60)</f>
        <v>0</v>
      </c>
      <c r="AK56" s="485">
        <f>SUMIF($CH$7:$DA$7,AJ$16,$CH59:$DA59)</f>
        <v>0</v>
      </c>
      <c r="AL56" s="485">
        <f>SUMIF($CH$7:$DA$7,AJ$16,$CH61:$DA61)</f>
        <v>0</v>
      </c>
      <c r="AM56" s="485">
        <f>SUMIF($CH$7:$DA$7,AM$16,$CH60:$DA60)</f>
        <v>0</v>
      </c>
      <c r="AN56" s="485">
        <f>SUMIF($CH$7:$DA$7,AM$16,$CH59:$DA59)</f>
        <v>0</v>
      </c>
      <c r="AO56" s="485">
        <f>SUMIF($CH$7:$DA$7,AM$16,$CH61:$DA61)</f>
        <v>0</v>
      </c>
      <c r="AP56" s="485">
        <f>SUMIF($CH$7:$DA$7,AP$16,$CH60:$DA60)</f>
        <v>0</v>
      </c>
      <c r="AQ56" s="485">
        <f>SUMIF($CH$7:$DA$7,AP$16,$CH59:$DA59)</f>
        <v>0</v>
      </c>
      <c r="AR56" s="485">
        <f>SUMIF($CH$7:$DA$7,AP$16,$CH61:$DA61)</f>
        <v>0</v>
      </c>
      <c r="AS56" s="485">
        <f>SUMIF($CH$7:$DA$7,AS$16,$CH60:$DA60)</f>
        <v>0</v>
      </c>
      <c r="AT56" s="485">
        <f>SUMIF($CH$7:$DA$7,AS$16,$CH59:$DA59)</f>
        <v>0</v>
      </c>
      <c r="AU56" s="485">
        <f>SUMIF($CH$7:$DA$7,AS$16,$CH61:$DA61)</f>
        <v>0</v>
      </c>
      <c r="AV56" s="485">
        <f>SUMIF($CH$7:$DA$7,AV$16,$CH60:$DA60)</f>
        <v>0</v>
      </c>
      <c r="AW56" s="485">
        <f>SUMIF($CH$7:$DA$7,AV$16,$CH59:$DA59)</f>
        <v>0</v>
      </c>
      <c r="AX56" s="485">
        <f>SUMIF($CH$7:$DA$7,AV$16,$CH61:$DA61)</f>
        <v>0</v>
      </c>
      <c r="AY56" s="485">
        <f>SUMIF($CH$7:$DA$7,AY$16,$CH60:$DA60)</f>
        <v>0</v>
      </c>
      <c r="AZ56" s="485">
        <f>SUMIF($CH$7:$DA$7,AY$16,$CH59:$DA59)</f>
        <v>0</v>
      </c>
      <c r="BA56" s="485">
        <f>SUMIF($CH$7:$DA$7,AY$16,$CH61:$DA61)</f>
        <v>0</v>
      </c>
      <c r="BB56" s="485">
        <f>SUMIF($CH$7:$DA$7,BB$16,$CH60:$DA60)</f>
        <v>0</v>
      </c>
      <c r="BC56" s="485">
        <f>SUMIF($CH$7:$DA$7,BB$16,$CH59:$DA59)</f>
        <v>0</v>
      </c>
      <c r="BD56" s="485">
        <f>SUMIF($CH$7:$DA$7,BB$16,$CH61:$DA61)</f>
        <v>0</v>
      </c>
      <c r="BE56" s="485">
        <f>SUMIF($CH$7:$DA$7,BE$16,$CH60:$DA60)</f>
        <v>0</v>
      </c>
      <c r="BF56" s="485">
        <f>SUMIF($CH$7:$DA$7,BE$16,$CH59:$DA59)</f>
        <v>0</v>
      </c>
      <c r="BG56" s="485">
        <f>SUMIF($CH$7:$DA$7,BE$16,$CH61:$DA61)</f>
        <v>0</v>
      </c>
      <c r="BH56" s="485">
        <f>SUMIF($CH$7:$DA$7,BH$16,$CH60:$DA60)</f>
        <v>0</v>
      </c>
      <c r="BI56" s="485">
        <f>SUMIF($CH$7:$DA$7,BH$16,$CH59:$DA59)</f>
        <v>0</v>
      </c>
      <c r="BJ56" s="485">
        <f>SUMIF($CH$7:$DA$7,BH$16,$CH61:$DA61)</f>
        <v>0</v>
      </c>
      <c r="BK56" s="485">
        <f>SUMIF($CH$7:$DA$7,BK$16,$CH60:$DA60)</f>
        <v>0</v>
      </c>
      <c r="BL56" s="485">
        <f>SUMIF($CH$7:$DA$7,BK$16,$CH59:$DA59)</f>
        <v>0</v>
      </c>
      <c r="BM56" s="485">
        <f>SUMIF($CH$7:$DA$7,BK$16,$CH61:$DA61)</f>
        <v>0</v>
      </c>
      <c r="BN56" s="485">
        <f>SUMIF($CH$7:$DA$7,BN$16,$CH60:$DA60)</f>
        <v>0</v>
      </c>
      <c r="BO56" s="485">
        <f>SUMIF($CH$7:$DA$7,BN$16,$CH59:$DA59)</f>
        <v>0</v>
      </c>
      <c r="BP56" s="485">
        <f>SUMIF($CH$7:$DA$7,BN$16,$CH61:$DA61)</f>
        <v>0</v>
      </c>
      <c r="BQ56" s="485">
        <f>SUMIF($CH$7:$DA$7,BQ$16,$CH60:$DA60)</f>
        <v>0</v>
      </c>
      <c r="BR56" s="485">
        <f>SUMIF($CH$7:$DA$7,BQ$16,$CH59:$DA59)</f>
        <v>0</v>
      </c>
      <c r="BS56" s="485">
        <f>SUMIF($CH$7:$DA$7,BQ$16,$CH61:$DA61)</f>
        <v>0</v>
      </c>
      <c r="BT56" s="485">
        <f>SUMIF($CH$7:$DA$7,BT$16,$CH60:$DA60)</f>
        <v>0</v>
      </c>
      <c r="BU56" s="485">
        <f>SUMIF($CH$7:$DA$7,BT$16,$CH59:$DA59)</f>
        <v>0</v>
      </c>
      <c r="BV56" s="485">
        <f>SUMIF($CH$7:$DA$7,BT$16,$CH61:$DA61)</f>
        <v>0</v>
      </c>
      <c r="BW56" s="485">
        <f>SUMIF($CH$7:$DA$7,BW$16,$CH60:$DA60)</f>
        <v>0</v>
      </c>
      <c r="BX56" s="485">
        <f>SUMIF($CH$7:$DA$7,BW$16,$CH59:$DA59)</f>
        <v>0</v>
      </c>
      <c r="BY56" s="485">
        <f>SUMIF($CH$7:$DA$7,BW$16,$CH61:$DA61)</f>
        <v>0</v>
      </c>
      <c r="BZ56" s="485">
        <f>SUMIF($CH$7:$DA$7,BZ$16,$CH60:$DA60)</f>
        <v>0</v>
      </c>
      <c r="CA56" s="485">
        <f>SUMIF($CH$7:$DA$7,BZ$16,$CH59:$DA59)</f>
        <v>0</v>
      </c>
      <c r="CB56" s="485">
        <f>SUMIF($CH$7:$DA$7,BZ$16,$CH61:$DA61)</f>
        <v>0</v>
      </c>
      <c r="CC56" s="37"/>
      <c r="CD56" s="317"/>
      <c r="CE56" s="317"/>
      <c r="CG56" s="72"/>
      <c r="CH56" s="321"/>
    </row>
    <row r="57" spans="2:105" ht="15" hidden="1" customHeight="1" outlineLevel="1">
      <c r="B57" s="288"/>
      <c r="C57" s="323"/>
      <c r="D57" s="324"/>
      <c r="E57" s="324"/>
      <c r="F57" s="323" t="str">
        <f>_xlfn.IFNA(INDEX(Table_Def[[Asset category]:[Unit]],MATCH(Insert_Assets!C57,Table_Def[Asset category],0),2),"")</f>
        <v/>
      </c>
      <c r="G57" s="325"/>
      <c r="H57" s="325"/>
      <c r="I57" s="326">
        <f t="shared" ref="I57:I86" si="106">E57*G57</f>
        <v>0</v>
      </c>
      <c r="J57" s="324"/>
      <c r="K57" s="327"/>
      <c r="L57" s="328">
        <f t="shared" si="102"/>
        <v>0</v>
      </c>
      <c r="M57" s="329">
        <f t="shared" si="2"/>
        <v>1</v>
      </c>
      <c r="N57" s="328">
        <f t="shared" si="4"/>
        <v>0</v>
      </c>
      <c r="O57" s="323">
        <f>_xlfn.IFNA(INDEX(Table_Def[],MATCH(C57,Table_Def[Asset category],0),3),0)</f>
        <v>0</v>
      </c>
      <c r="Q57" s="11"/>
      <c r="R57" s="208"/>
      <c r="S57" s="208"/>
      <c r="T57" s="208"/>
      <c r="U57" s="485"/>
      <c r="V57" s="485"/>
      <c r="W57" s="485"/>
      <c r="X57" s="485"/>
      <c r="Y57" s="485"/>
      <c r="Z57" s="485"/>
      <c r="AA57" s="485"/>
      <c r="AB57" s="485"/>
      <c r="AC57" s="485"/>
      <c r="AD57" s="485"/>
      <c r="AE57" s="485"/>
      <c r="AF57" s="485"/>
      <c r="AG57" s="485"/>
      <c r="AH57" s="485"/>
      <c r="AI57" s="485"/>
      <c r="AJ57" s="485"/>
      <c r="AK57" s="485"/>
      <c r="AL57" s="485"/>
      <c r="AM57" s="485"/>
      <c r="AN57" s="485"/>
      <c r="AO57" s="485"/>
      <c r="AP57" s="485"/>
      <c r="AQ57" s="485"/>
      <c r="AR57" s="485"/>
      <c r="AS57" s="485"/>
      <c r="AT57" s="485"/>
      <c r="AU57" s="485"/>
      <c r="AV57" s="485"/>
      <c r="AW57" s="485"/>
      <c r="AX57" s="485"/>
      <c r="AY57" s="485"/>
      <c r="AZ57" s="485"/>
      <c r="BA57" s="485"/>
      <c r="BB57" s="485"/>
      <c r="BC57" s="485"/>
      <c r="BD57" s="485"/>
      <c r="BE57" s="485"/>
      <c r="BF57" s="485"/>
      <c r="BG57" s="485"/>
      <c r="BH57" s="485"/>
      <c r="BI57" s="485"/>
      <c r="BJ57" s="485"/>
      <c r="BK57" s="485"/>
      <c r="BL57" s="485"/>
      <c r="BM57" s="485"/>
      <c r="BN57" s="485"/>
      <c r="BO57" s="485"/>
      <c r="BP57" s="485"/>
      <c r="BQ57" s="485"/>
      <c r="BR57" s="485"/>
      <c r="BS57" s="485"/>
      <c r="BT57" s="485"/>
      <c r="BU57" s="485"/>
      <c r="BV57" s="485"/>
      <c r="BW57" s="485"/>
      <c r="BX57" s="485"/>
      <c r="BY57" s="485"/>
      <c r="BZ57" s="485"/>
      <c r="CA57" s="485"/>
      <c r="CB57" s="485"/>
      <c r="CC57" s="37"/>
      <c r="CD57" s="317"/>
      <c r="CE57" s="317"/>
      <c r="CF57" s="8" t="s">
        <v>218</v>
      </c>
      <c r="CG57" s="72"/>
      <c r="CH57" s="320">
        <f>IF($J56=CH$7,$O56,
IF(CG56&gt;0,CG56-1,0))</f>
        <v>0</v>
      </c>
      <c r="CI57" s="320">
        <f ca="1">IF(OR($J56=CI$7,CH58=$O56),$O56,
IF(CH57&gt;0,CH57-1,0))</f>
        <v>0</v>
      </c>
      <c r="CJ57" s="320">
        <f t="shared" ref="CJ57" ca="1" si="107">IF(OR($J56=CJ$7,CI58=$O56),$O56,
IF(CI57&gt;0,CI57-1,0))</f>
        <v>0</v>
      </c>
      <c r="CK57" s="320">
        <f t="shared" ref="CK57" ca="1" si="108">IF(OR($J56=CK$7,CJ58=$O56),$O56,
IF(CJ57&gt;0,CJ57-1,0))</f>
        <v>0</v>
      </c>
      <c r="CL57" s="320">
        <f t="shared" ref="CL57" ca="1" si="109">IF(OR($J56=CL$7,CK58=$O56),$O56,
IF(CK57&gt;0,CK57-1,0))</f>
        <v>0</v>
      </c>
      <c r="CM57" s="320">
        <f t="shared" ref="CM57" ca="1" si="110">IF(OR($J56=CM$7,CL58=$O56),$O56,
IF(CL57&gt;0,CL57-1,0))</f>
        <v>0</v>
      </c>
      <c r="CN57" s="320">
        <f t="shared" ref="CN57" ca="1" si="111">IF(OR($J56=CN$7,CM58=$O56),$O56,
IF(CM57&gt;0,CM57-1,0))</f>
        <v>0</v>
      </c>
      <c r="CO57" s="320">
        <f t="shared" ref="CO57" ca="1" si="112">IF(OR($J56=CO$7,CN58=$O56),$O56,
IF(CN57&gt;0,CN57-1,0))</f>
        <v>0</v>
      </c>
      <c r="CP57" s="320">
        <f t="shared" ref="CP57" ca="1" si="113">IF(OR($J56=CP$7,CO58=$O56),$O56,
IF(CO57&gt;0,CO57-1,0))</f>
        <v>0</v>
      </c>
      <c r="CQ57" s="320">
        <f t="shared" ref="CQ57" ca="1" si="114">IF(OR($J56=CQ$7,CP58=$O56),$O56,
IF(CP57&gt;0,CP57-1,0))</f>
        <v>0</v>
      </c>
      <c r="CR57" s="320">
        <f t="shared" ref="CR57" ca="1" si="115">IF(OR($J56=CR$7,CQ58=$O56),$O56,
IF(CQ57&gt;0,CQ57-1,0))</f>
        <v>0</v>
      </c>
      <c r="CS57" s="320">
        <f t="shared" ref="CS57" ca="1" si="116">IF(OR($J56=CS$7,CR58=$O56),$O56,
IF(CR57&gt;0,CR57-1,0))</f>
        <v>0</v>
      </c>
      <c r="CT57" s="320">
        <f t="shared" ref="CT57" ca="1" si="117">IF(OR($J56=CT$7,CS58=$O56),$O56,
IF(CS57&gt;0,CS57-1,0))</f>
        <v>0</v>
      </c>
      <c r="CU57" s="320">
        <f t="shared" ref="CU57" ca="1" si="118">IF(OR($J56=CU$7,CT58=$O56),$O56,
IF(CT57&gt;0,CT57-1,0))</f>
        <v>0</v>
      </c>
      <c r="CV57" s="320">
        <f t="shared" ref="CV57" ca="1" si="119">IF(OR($J56=CV$7,CU58=$O56),$O56,
IF(CU57&gt;0,CU57-1,0))</f>
        <v>0</v>
      </c>
      <c r="CW57" s="320">
        <f t="shared" ref="CW57" ca="1" si="120">IF(OR($J56=CW$7,CV58=$O56),$O56,
IF(CV57&gt;0,CV57-1,0))</f>
        <v>0</v>
      </c>
      <c r="CX57" s="320">
        <f t="shared" ref="CX57" ca="1" si="121">IF(OR($J56=CX$7,CW58=$O56),$O56,
IF(CW57&gt;0,CW57-1,0))</f>
        <v>0</v>
      </c>
      <c r="CY57" s="320">
        <f t="shared" ref="CY57" ca="1" si="122">IF(OR($J56=CY$7,CX58=$O56),$O56,
IF(CX57&gt;0,CX57-1,0))</f>
        <v>0</v>
      </c>
      <c r="CZ57" s="320">
        <f t="shared" ref="CZ57" ca="1" si="123">IF(OR($J56=CZ$7,CY58=$O56),$O56,
IF(CY57&gt;0,CY57-1,0))</f>
        <v>0</v>
      </c>
      <c r="DA57" s="320">
        <f t="shared" ref="DA57" ca="1" si="124">IF(OR($J56=DA$7,CZ58=$O56),$O56,
IF(CZ57&gt;0,CZ57-1,0))</f>
        <v>0</v>
      </c>
    </row>
    <row r="58" spans="2:105" ht="15" hidden="1" customHeight="1" outlineLevel="1">
      <c r="B58" s="288"/>
      <c r="C58" s="330"/>
      <c r="D58" s="20"/>
      <c r="E58" s="20"/>
      <c r="F58" s="330" t="str">
        <f>_xlfn.IFNA(INDEX(Table_Def[[Asset category]:[Unit]],MATCH(Insert_Assets!C58,Table_Def[Asset category],0),2),"")</f>
        <v/>
      </c>
      <c r="G58" s="331"/>
      <c r="H58" s="331"/>
      <c r="I58" s="316">
        <f t="shared" si="106"/>
        <v>0</v>
      </c>
      <c r="J58" s="20"/>
      <c r="K58" s="332"/>
      <c r="L58" s="333"/>
      <c r="M58" s="334">
        <f t="shared" si="2"/>
        <v>1</v>
      </c>
      <c r="N58" s="333">
        <f t="shared" si="4"/>
        <v>0</v>
      </c>
      <c r="O58" s="330">
        <f>_xlfn.IFNA(INDEX(Table_Def[],MATCH(C58,Table_Def[Asset category],0),3),0)</f>
        <v>0</v>
      </c>
      <c r="Q58" s="11"/>
      <c r="R58" s="208"/>
      <c r="S58" s="208"/>
      <c r="T58" s="208"/>
      <c r="U58" s="485"/>
      <c r="V58" s="485"/>
      <c r="W58" s="485"/>
      <c r="X58" s="485"/>
      <c r="Y58" s="485"/>
      <c r="Z58" s="485"/>
      <c r="AA58" s="485"/>
      <c r="AB58" s="485"/>
      <c r="AC58" s="485"/>
      <c r="AD58" s="485"/>
      <c r="AE58" s="485"/>
      <c r="AF58" s="485"/>
      <c r="AG58" s="485"/>
      <c r="AH58" s="485"/>
      <c r="AI58" s="485"/>
      <c r="AJ58" s="485"/>
      <c r="AK58" s="485"/>
      <c r="AL58" s="485"/>
      <c r="AM58" s="485"/>
      <c r="AN58" s="485"/>
      <c r="AO58" s="485"/>
      <c r="AP58" s="485"/>
      <c r="AQ58" s="485"/>
      <c r="AR58" s="485"/>
      <c r="AS58" s="485"/>
      <c r="AT58" s="485"/>
      <c r="AU58" s="485"/>
      <c r="AV58" s="485"/>
      <c r="AW58" s="485"/>
      <c r="AX58" s="485"/>
      <c r="AY58" s="485"/>
      <c r="AZ58" s="485"/>
      <c r="BA58" s="485"/>
      <c r="BB58" s="485"/>
      <c r="BC58" s="485"/>
      <c r="BD58" s="485"/>
      <c r="BE58" s="485"/>
      <c r="BF58" s="485"/>
      <c r="BG58" s="485"/>
      <c r="BH58" s="485"/>
      <c r="BI58" s="485"/>
      <c r="BJ58" s="485"/>
      <c r="BK58" s="485"/>
      <c r="BL58" s="485"/>
      <c r="BM58" s="485"/>
      <c r="BN58" s="485"/>
      <c r="BO58" s="485"/>
      <c r="BP58" s="485"/>
      <c r="BQ58" s="485"/>
      <c r="BR58" s="485"/>
      <c r="BS58" s="485"/>
      <c r="BT58" s="485"/>
      <c r="BU58" s="485"/>
      <c r="BV58" s="485"/>
      <c r="BW58" s="485"/>
      <c r="BX58" s="485"/>
      <c r="BY58" s="485"/>
      <c r="BZ58" s="485"/>
      <c r="CA58" s="485"/>
      <c r="CB58" s="485"/>
      <c r="CC58" s="37"/>
      <c r="CD58" s="317"/>
      <c r="CE58" s="317"/>
      <c r="CF58" s="8" t="s">
        <v>219</v>
      </c>
      <c r="CG58" s="72"/>
      <c r="CH58" s="320">
        <f t="shared" ref="CH58" ca="1" si="125">IF(AND(CH57=$O56,CH57&gt;0),1,IF(CH57=0,0,OFFSET(CH57,,(CH57-$O56),1,1)-CH57+1))</f>
        <v>0</v>
      </c>
      <c r="CI58" s="320">
        <f ca="1">IF(AND(CI57=$O56,CI57&gt;0),1,IF(CI57=0,0,OFFSET(CI57,,(CI57-$O56),1,1)-CI57+1))</f>
        <v>0</v>
      </c>
      <c r="CJ58" s="320">
        <f t="shared" ref="CJ58:DA58" ca="1" si="126">IF(AND(CJ57=$O56,CJ57&gt;0),1,IF(CJ57=0,0,OFFSET(CJ57,,(CJ57-$O56),1,1)-CJ57+1))</f>
        <v>0</v>
      </c>
      <c r="CK58" s="320">
        <f t="shared" ca="1" si="126"/>
        <v>0</v>
      </c>
      <c r="CL58" s="320">
        <f t="shared" ca="1" si="126"/>
        <v>0</v>
      </c>
      <c r="CM58" s="320">
        <f t="shared" ca="1" si="126"/>
        <v>0</v>
      </c>
      <c r="CN58" s="320">
        <f t="shared" ca="1" si="126"/>
        <v>0</v>
      </c>
      <c r="CO58" s="320">
        <f t="shared" ca="1" si="126"/>
        <v>0</v>
      </c>
      <c r="CP58" s="320">
        <f t="shared" ca="1" si="126"/>
        <v>0</v>
      </c>
      <c r="CQ58" s="320">
        <f t="shared" ca="1" si="126"/>
        <v>0</v>
      </c>
      <c r="CR58" s="320">
        <f t="shared" ca="1" si="126"/>
        <v>0</v>
      </c>
      <c r="CS58" s="320">
        <f t="shared" ca="1" si="126"/>
        <v>0</v>
      </c>
      <c r="CT58" s="320">
        <f t="shared" ca="1" si="126"/>
        <v>0</v>
      </c>
      <c r="CU58" s="320">
        <f t="shared" ca="1" si="126"/>
        <v>0</v>
      </c>
      <c r="CV58" s="320">
        <f t="shared" ca="1" si="126"/>
        <v>0</v>
      </c>
      <c r="CW58" s="320">
        <f t="shared" ca="1" si="126"/>
        <v>0</v>
      </c>
      <c r="CX58" s="320">
        <f t="shared" ca="1" si="126"/>
        <v>0</v>
      </c>
      <c r="CY58" s="320">
        <f t="shared" ca="1" si="126"/>
        <v>0</v>
      </c>
      <c r="CZ58" s="320">
        <f t="shared" ca="1" si="126"/>
        <v>0</v>
      </c>
      <c r="DA58" s="320">
        <f t="shared" ca="1" si="126"/>
        <v>0</v>
      </c>
    </row>
    <row r="59" spans="2:105" ht="15" hidden="1" customHeight="1" outlineLevel="1">
      <c r="B59" s="288"/>
      <c r="C59" s="330"/>
      <c r="D59" s="20"/>
      <c r="E59" s="20"/>
      <c r="F59" s="330" t="str">
        <f>_xlfn.IFNA(INDEX(Table_Def[[Asset category]:[Unit]],MATCH(Insert_Assets!C59,Table_Def[Asset category],0),2),"")</f>
        <v/>
      </c>
      <c r="G59" s="331"/>
      <c r="H59" s="331"/>
      <c r="I59" s="316">
        <f t="shared" si="106"/>
        <v>0</v>
      </c>
      <c r="J59" s="20"/>
      <c r="K59" s="332"/>
      <c r="L59" s="333">
        <f>SUMIF($K$21:$K$383,K59,$I$21:$I$383)</f>
        <v>0</v>
      </c>
      <c r="M59" s="334">
        <f t="shared" si="2"/>
        <v>1</v>
      </c>
      <c r="N59" s="333">
        <f t="shared" si="4"/>
        <v>0</v>
      </c>
      <c r="O59" s="330">
        <f>_xlfn.IFNA(INDEX(Table_Def[],MATCH(C59,Table_Def[Asset category],0),3),0)</f>
        <v>0</v>
      </c>
      <c r="Q59" s="11"/>
      <c r="R59" s="208"/>
      <c r="S59" s="208"/>
      <c r="T59" s="208"/>
      <c r="U59" s="485"/>
      <c r="V59" s="485"/>
      <c r="W59" s="485"/>
      <c r="X59" s="485"/>
      <c r="Y59" s="485"/>
      <c r="Z59" s="485"/>
      <c r="AA59" s="485"/>
      <c r="AB59" s="485"/>
      <c r="AC59" s="485"/>
      <c r="AD59" s="485"/>
      <c r="AE59" s="485"/>
      <c r="AF59" s="485"/>
      <c r="AG59" s="485"/>
      <c r="AH59" s="485"/>
      <c r="AI59" s="485"/>
      <c r="AJ59" s="485"/>
      <c r="AK59" s="485"/>
      <c r="AL59" s="485"/>
      <c r="AM59" s="485"/>
      <c r="AN59" s="485"/>
      <c r="AO59" s="485"/>
      <c r="AP59" s="485"/>
      <c r="AQ59" s="485"/>
      <c r="AR59" s="485"/>
      <c r="AS59" s="485"/>
      <c r="AT59" s="485"/>
      <c r="AU59" s="485"/>
      <c r="AV59" s="485"/>
      <c r="AW59" s="485"/>
      <c r="AX59" s="485"/>
      <c r="AY59" s="485"/>
      <c r="AZ59" s="485"/>
      <c r="BA59" s="485"/>
      <c r="BB59" s="485"/>
      <c r="BC59" s="485"/>
      <c r="BD59" s="485"/>
      <c r="BE59" s="485"/>
      <c r="BF59" s="485"/>
      <c r="BG59" s="485"/>
      <c r="BH59" s="485"/>
      <c r="BI59" s="485"/>
      <c r="BJ59" s="485"/>
      <c r="BK59" s="485"/>
      <c r="BL59" s="485"/>
      <c r="BM59" s="485"/>
      <c r="BN59" s="485"/>
      <c r="BO59" s="485"/>
      <c r="BP59" s="485"/>
      <c r="BQ59" s="485"/>
      <c r="BR59" s="485"/>
      <c r="BS59" s="485"/>
      <c r="BT59" s="485"/>
      <c r="BU59" s="485"/>
      <c r="BV59" s="485"/>
      <c r="BW59" s="485"/>
      <c r="BX59" s="485"/>
      <c r="BY59" s="485"/>
      <c r="BZ59" s="485"/>
      <c r="CA59" s="485"/>
      <c r="CB59" s="485"/>
      <c r="CC59" s="37"/>
      <c r="CD59" s="317"/>
      <c r="CE59" s="317"/>
      <c r="CF59" s="8" t="s">
        <v>205</v>
      </c>
      <c r="CH59" s="321">
        <f t="shared" ref="CH59:CL59" si="127">IF($J56=CH$7,$I56*$M56,IF(CH57=$O56,$I56,
IF(CG59&gt;0,+CG59-CG60,0)))</f>
        <v>0</v>
      </c>
      <c r="CI59" s="321">
        <f t="shared" ca="1" si="127"/>
        <v>0</v>
      </c>
      <c r="CJ59" s="321">
        <f t="shared" ca="1" si="127"/>
        <v>0</v>
      </c>
      <c r="CK59" s="321">
        <f t="shared" ca="1" si="127"/>
        <v>0</v>
      </c>
      <c r="CL59" s="321">
        <f t="shared" ca="1" si="127"/>
        <v>0</v>
      </c>
      <c r="CM59" s="321">
        <f ca="1">IF($J56=CM$7,$I56*$M56,IF(CM57=$O56,$I56,
IF(CL59&gt;0,+CL59-CL60,0)))</f>
        <v>0</v>
      </c>
      <c r="CN59" s="321">
        <f t="shared" ref="CN59:DA59" ca="1" si="128">IF($J56=CN$7,$I56*$M56,IF(CN57=$O56,$I56,
IF(CM59&gt;0,+CM59-CM60,0)))</f>
        <v>0</v>
      </c>
      <c r="CO59" s="321">
        <f t="shared" ca="1" si="128"/>
        <v>0</v>
      </c>
      <c r="CP59" s="321">
        <f t="shared" ca="1" si="128"/>
        <v>0</v>
      </c>
      <c r="CQ59" s="321">
        <f t="shared" ca="1" si="128"/>
        <v>0</v>
      </c>
      <c r="CR59" s="321">
        <f t="shared" ca="1" si="128"/>
        <v>0</v>
      </c>
      <c r="CS59" s="321">
        <f t="shared" ca="1" si="128"/>
        <v>0</v>
      </c>
      <c r="CT59" s="321">
        <f t="shared" ca="1" si="128"/>
        <v>0</v>
      </c>
      <c r="CU59" s="321">
        <f t="shared" ca="1" si="128"/>
        <v>0</v>
      </c>
      <c r="CV59" s="321">
        <f t="shared" ca="1" si="128"/>
        <v>0</v>
      </c>
      <c r="CW59" s="321">
        <f t="shared" ca="1" si="128"/>
        <v>0</v>
      </c>
      <c r="CX59" s="321">
        <f t="shared" ca="1" si="128"/>
        <v>0</v>
      </c>
      <c r="CY59" s="321">
        <f t="shared" ca="1" si="128"/>
        <v>0</v>
      </c>
      <c r="CZ59" s="321">
        <f t="shared" ca="1" si="128"/>
        <v>0</v>
      </c>
      <c r="DA59" s="321">
        <f t="shared" ca="1" si="128"/>
        <v>0</v>
      </c>
    </row>
    <row r="60" spans="2:105" ht="15" hidden="1" customHeight="1" outlineLevel="1">
      <c r="B60" s="288"/>
      <c r="C60" s="330"/>
      <c r="D60" s="20"/>
      <c r="E60" s="20"/>
      <c r="F60" s="330" t="str">
        <f>_xlfn.IFNA(INDEX(Table_Def[[Asset category]:[Unit]],MATCH(Insert_Assets!C60,Table_Def[Asset category],0),2),"")</f>
        <v/>
      </c>
      <c r="G60" s="331"/>
      <c r="H60" s="331"/>
      <c r="I60" s="316">
        <f t="shared" si="106"/>
        <v>0</v>
      </c>
      <c r="J60" s="20"/>
      <c r="K60" s="332"/>
      <c r="L60" s="333">
        <f>SUMIF($K$21:$K$383,K60,$I$21:$I$383)</f>
        <v>0</v>
      </c>
      <c r="M60" s="334">
        <f t="shared" si="2"/>
        <v>1</v>
      </c>
      <c r="N60" s="333">
        <f t="shared" si="4"/>
        <v>0</v>
      </c>
      <c r="O60" s="330">
        <f>_xlfn.IFNA(INDEX(Table_Def[],MATCH(C60,Table_Def[Asset category],0),3),0)</f>
        <v>0</v>
      </c>
      <c r="Q60" s="11"/>
      <c r="R60" s="208"/>
      <c r="S60" s="208"/>
      <c r="T60" s="208"/>
      <c r="U60" s="485"/>
      <c r="V60" s="485"/>
      <c r="W60" s="485"/>
      <c r="X60" s="485"/>
      <c r="Y60" s="485"/>
      <c r="Z60" s="485"/>
      <c r="AA60" s="485"/>
      <c r="AB60" s="485"/>
      <c r="AC60" s="485"/>
      <c r="AD60" s="485"/>
      <c r="AE60" s="485"/>
      <c r="AF60" s="485"/>
      <c r="AG60" s="485"/>
      <c r="AH60" s="485"/>
      <c r="AI60" s="485"/>
      <c r="AJ60" s="485"/>
      <c r="AK60" s="485"/>
      <c r="AL60" s="485"/>
      <c r="AM60" s="485"/>
      <c r="AN60" s="485"/>
      <c r="AO60" s="485"/>
      <c r="AP60" s="485"/>
      <c r="AQ60" s="485"/>
      <c r="AR60" s="485"/>
      <c r="AS60" s="485"/>
      <c r="AT60" s="485"/>
      <c r="AU60" s="485"/>
      <c r="AV60" s="485"/>
      <c r="AW60" s="485"/>
      <c r="AX60" s="485"/>
      <c r="AY60" s="485"/>
      <c r="AZ60" s="485"/>
      <c r="BA60" s="485"/>
      <c r="BB60" s="485"/>
      <c r="BC60" s="485"/>
      <c r="BD60" s="485"/>
      <c r="BE60" s="485"/>
      <c r="BF60" s="485"/>
      <c r="BG60" s="485"/>
      <c r="BH60" s="485"/>
      <c r="BI60" s="485"/>
      <c r="BJ60" s="485"/>
      <c r="BK60" s="485"/>
      <c r="BL60" s="485"/>
      <c r="BM60" s="485"/>
      <c r="BN60" s="485"/>
      <c r="BO60" s="485"/>
      <c r="BP60" s="485"/>
      <c r="BQ60" s="485"/>
      <c r="BR60" s="485"/>
      <c r="BS60" s="485"/>
      <c r="BT60" s="485"/>
      <c r="BU60" s="485"/>
      <c r="BV60" s="485"/>
      <c r="BW60" s="485"/>
      <c r="BX60" s="485"/>
      <c r="BY60" s="485"/>
      <c r="BZ60" s="485"/>
      <c r="CA60" s="485"/>
      <c r="CB60" s="485"/>
      <c r="CC60" s="37"/>
      <c r="CD60" s="317"/>
      <c r="CE60" s="317"/>
      <c r="CF60" s="8" t="s">
        <v>206</v>
      </c>
      <c r="CG60" s="321"/>
      <c r="CH60" s="321" t="e">
        <f>IF(CH61&lt;1,0,CH62-CH61)</f>
        <v>#DIV/0!</v>
      </c>
      <c r="CI60" s="321" t="e">
        <f t="shared" ref="CI60:DA60" ca="1" si="129">IF(CI61&lt;1,0,CI62-CI61)</f>
        <v>#DIV/0!</v>
      </c>
      <c r="CJ60" s="321" t="e">
        <f t="shared" ca="1" si="129"/>
        <v>#DIV/0!</v>
      </c>
      <c r="CK60" s="321" t="e">
        <f t="shared" ca="1" si="129"/>
        <v>#DIV/0!</v>
      </c>
      <c r="CL60" s="321" t="e">
        <f t="shared" ca="1" si="129"/>
        <v>#DIV/0!</v>
      </c>
      <c r="CM60" s="321" t="e">
        <f t="shared" ca="1" si="129"/>
        <v>#DIV/0!</v>
      </c>
      <c r="CN60" s="321" t="e">
        <f t="shared" ca="1" si="129"/>
        <v>#DIV/0!</v>
      </c>
      <c r="CO60" s="321" t="e">
        <f t="shared" ca="1" si="129"/>
        <v>#DIV/0!</v>
      </c>
      <c r="CP60" s="321" t="e">
        <f t="shared" ca="1" si="129"/>
        <v>#DIV/0!</v>
      </c>
      <c r="CQ60" s="321" t="e">
        <f t="shared" ca="1" si="129"/>
        <v>#DIV/0!</v>
      </c>
      <c r="CR60" s="321" t="e">
        <f t="shared" ca="1" si="129"/>
        <v>#DIV/0!</v>
      </c>
      <c r="CS60" s="321" t="e">
        <f t="shared" ca="1" si="129"/>
        <v>#DIV/0!</v>
      </c>
      <c r="CT60" s="321" t="e">
        <f t="shared" ca="1" si="129"/>
        <v>#DIV/0!</v>
      </c>
      <c r="CU60" s="321" t="e">
        <f t="shared" ca="1" si="129"/>
        <v>#DIV/0!</v>
      </c>
      <c r="CV60" s="321" t="e">
        <f t="shared" ca="1" si="129"/>
        <v>#DIV/0!</v>
      </c>
      <c r="CW60" s="321" t="e">
        <f t="shared" ca="1" si="129"/>
        <v>#DIV/0!</v>
      </c>
      <c r="CX60" s="321" t="e">
        <f t="shared" ca="1" si="129"/>
        <v>#DIV/0!</v>
      </c>
      <c r="CY60" s="321" t="e">
        <f t="shared" ca="1" si="129"/>
        <v>#DIV/0!</v>
      </c>
      <c r="CZ60" s="321" t="e">
        <f t="shared" ca="1" si="129"/>
        <v>#DIV/0!</v>
      </c>
      <c r="DA60" s="321" t="e">
        <f t="shared" ca="1" si="129"/>
        <v>#DIV/0!</v>
      </c>
    </row>
    <row r="61" spans="2:105" ht="15" hidden="1" customHeight="1" outlineLevel="1">
      <c r="B61" s="288"/>
      <c r="C61" s="330"/>
      <c r="D61" s="20"/>
      <c r="E61" s="20"/>
      <c r="F61" s="330" t="str">
        <f>_xlfn.IFNA(INDEX(Table_Def[[Asset category]:[Unit]],MATCH(Insert_Assets!C61,Table_Def[Asset category],0),2),"")</f>
        <v/>
      </c>
      <c r="G61" s="331"/>
      <c r="H61" s="331"/>
      <c r="I61" s="316">
        <f t="shared" si="106"/>
        <v>0</v>
      </c>
      <c r="J61" s="20"/>
      <c r="K61" s="332"/>
      <c r="L61" s="333">
        <f>SUMIF($K$21:$K$383,K61,$I$21:$I$383)</f>
        <v>0</v>
      </c>
      <c r="M61" s="334">
        <f t="shared" si="2"/>
        <v>1</v>
      </c>
      <c r="N61" s="333">
        <f t="shared" si="4"/>
        <v>0</v>
      </c>
      <c r="O61" s="330">
        <f>_xlfn.IFNA(INDEX(Table_Def[],MATCH(C61,Table_Def[Asset category],0),3),0)</f>
        <v>0</v>
      </c>
      <c r="Q61" s="11"/>
      <c r="R61" s="208"/>
      <c r="S61" s="208"/>
      <c r="T61" s="208"/>
      <c r="U61" s="485"/>
      <c r="V61" s="485"/>
      <c r="W61" s="485"/>
      <c r="X61" s="485"/>
      <c r="Y61" s="485"/>
      <c r="Z61" s="485"/>
      <c r="AA61" s="485"/>
      <c r="AB61" s="485"/>
      <c r="AC61" s="485"/>
      <c r="AD61" s="485"/>
      <c r="AE61" s="485"/>
      <c r="AF61" s="485"/>
      <c r="AG61" s="485"/>
      <c r="AH61" s="485"/>
      <c r="AI61" s="485"/>
      <c r="AJ61" s="485"/>
      <c r="AK61" s="485"/>
      <c r="AL61" s="485"/>
      <c r="AM61" s="485"/>
      <c r="AN61" s="485"/>
      <c r="AO61" s="485"/>
      <c r="AP61" s="485"/>
      <c r="AQ61" s="485"/>
      <c r="AR61" s="485"/>
      <c r="AS61" s="485"/>
      <c r="AT61" s="485"/>
      <c r="AU61" s="485"/>
      <c r="AV61" s="485"/>
      <c r="AW61" s="485"/>
      <c r="AX61" s="485"/>
      <c r="AY61" s="485"/>
      <c r="AZ61" s="485"/>
      <c r="BA61" s="485"/>
      <c r="BB61" s="485"/>
      <c r="BC61" s="485"/>
      <c r="BD61" s="485"/>
      <c r="BE61" s="485"/>
      <c r="BF61" s="485"/>
      <c r="BG61" s="485"/>
      <c r="BH61" s="485"/>
      <c r="BI61" s="485"/>
      <c r="BJ61" s="485"/>
      <c r="BK61" s="485"/>
      <c r="BL61" s="485"/>
      <c r="BM61" s="485"/>
      <c r="BN61" s="485"/>
      <c r="BO61" s="485"/>
      <c r="BP61" s="485"/>
      <c r="BQ61" s="485"/>
      <c r="BR61" s="485"/>
      <c r="BS61" s="485"/>
      <c r="BT61" s="485"/>
      <c r="BU61" s="485"/>
      <c r="BV61" s="485"/>
      <c r="BW61" s="485"/>
      <c r="BX61" s="485"/>
      <c r="BY61" s="485"/>
      <c r="BZ61" s="485"/>
      <c r="CA61" s="485"/>
      <c r="CB61" s="485"/>
      <c r="CC61" s="37"/>
      <c r="CD61" s="317"/>
      <c r="CE61" s="317"/>
      <c r="CF61" s="8" t="s">
        <v>207</v>
      </c>
      <c r="CH61" s="321" t="e">
        <f>CH59*Insert_Finance!$D$32</f>
        <v>#DIV/0!</v>
      </c>
      <c r="CI61" s="321" t="e">
        <f ca="1">CI59*Insert_Finance!$D$32</f>
        <v>#DIV/0!</v>
      </c>
      <c r="CJ61" s="321" t="e">
        <f ca="1">CJ59*Insert_Finance!$D$32</f>
        <v>#DIV/0!</v>
      </c>
      <c r="CK61" s="321" t="e">
        <f ca="1">CK59*Insert_Finance!$D$32</f>
        <v>#DIV/0!</v>
      </c>
      <c r="CL61" s="321" t="e">
        <f ca="1">CL59*Insert_Finance!$D$32</f>
        <v>#DIV/0!</v>
      </c>
      <c r="CM61" s="321" t="e">
        <f ca="1">CM59*Insert_Finance!$D$32</f>
        <v>#DIV/0!</v>
      </c>
      <c r="CN61" s="321" t="e">
        <f ca="1">CN59*Insert_Finance!$D$32</f>
        <v>#DIV/0!</v>
      </c>
      <c r="CO61" s="321" t="e">
        <f ca="1">CO59*Insert_Finance!$D$32</f>
        <v>#DIV/0!</v>
      </c>
      <c r="CP61" s="321" t="e">
        <f ca="1">CP59*Insert_Finance!$D$32</f>
        <v>#DIV/0!</v>
      </c>
      <c r="CQ61" s="321" t="e">
        <f ca="1">CQ59*Insert_Finance!$D$32</f>
        <v>#DIV/0!</v>
      </c>
      <c r="CR61" s="321" t="e">
        <f ca="1">CR59*Insert_Finance!$D$32</f>
        <v>#DIV/0!</v>
      </c>
      <c r="CS61" s="321" t="e">
        <f ca="1">CS59*Insert_Finance!$D$32</f>
        <v>#DIV/0!</v>
      </c>
      <c r="CT61" s="321" t="e">
        <f ca="1">CT59*Insert_Finance!$D$32</f>
        <v>#DIV/0!</v>
      </c>
      <c r="CU61" s="321" t="e">
        <f ca="1">CU59*Insert_Finance!$D$32</f>
        <v>#DIV/0!</v>
      </c>
      <c r="CV61" s="321" t="e">
        <f ca="1">CV59*Insert_Finance!$D$32</f>
        <v>#DIV/0!</v>
      </c>
      <c r="CW61" s="321" t="e">
        <f ca="1">CW59*Insert_Finance!$D$32</f>
        <v>#DIV/0!</v>
      </c>
      <c r="CX61" s="321" t="e">
        <f ca="1">CX59*Insert_Finance!$D$32</f>
        <v>#DIV/0!</v>
      </c>
      <c r="CY61" s="321" t="e">
        <f ca="1">CY59*Insert_Finance!$D$32</f>
        <v>#DIV/0!</v>
      </c>
      <c r="CZ61" s="321" t="e">
        <f ca="1">CZ59*Insert_Finance!$D$32</f>
        <v>#DIV/0!</v>
      </c>
      <c r="DA61" s="321" t="e">
        <f ca="1">DA59*Insert_Finance!$D$32</f>
        <v>#DIV/0!</v>
      </c>
    </row>
    <row r="62" spans="2:105" ht="15" hidden="1" customHeight="1" outlineLevel="1">
      <c r="B62" s="288"/>
      <c r="C62" s="335"/>
      <c r="D62" s="336"/>
      <c r="E62" s="336"/>
      <c r="F62" s="335" t="str">
        <f>_xlfn.IFNA(INDEX(Table_Def[[Asset category]:[Unit]],MATCH(Insert_Assets!C62,Table_Def[Asset category],0),2),"")</f>
        <v/>
      </c>
      <c r="G62" s="337"/>
      <c r="H62" s="337"/>
      <c r="I62" s="338">
        <f t="shared" si="106"/>
        <v>0</v>
      </c>
      <c r="J62" s="336"/>
      <c r="K62" s="339"/>
      <c r="L62" s="340">
        <f>SUMIF($K$21:$K$383,K62,$I$21:$I$383)</f>
        <v>0</v>
      </c>
      <c r="M62" s="341">
        <f t="shared" si="2"/>
        <v>1</v>
      </c>
      <c r="N62" s="340">
        <f t="shared" si="4"/>
        <v>0</v>
      </c>
      <c r="O62" s="335">
        <f>_xlfn.IFNA(INDEX(Table_Def[],MATCH(C62,Table_Def[Asset category],0),3),0)</f>
        <v>0</v>
      </c>
      <c r="Q62" s="11"/>
      <c r="R62" s="208"/>
      <c r="S62" s="208"/>
      <c r="T62" s="208"/>
      <c r="U62" s="486"/>
      <c r="V62" s="486"/>
      <c r="W62" s="486"/>
      <c r="X62" s="486"/>
      <c r="Y62" s="486"/>
      <c r="Z62" s="486"/>
      <c r="AA62" s="486"/>
      <c r="AB62" s="486"/>
      <c r="AC62" s="486"/>
      <c r="AD62" s="486"/>
      <c r="AE62" s="486"/>
      <c r="AF62" s="486"/>
      <c r="AG62" s="486"/>
      <c r="AH62" s="486"/>
      <c r="AI62" s="486"/>
      <c r="AJ62" s="486"/>
      <c r="AK62" s="486"/>
      <c r="AL62" s="486"/>
      <c r="AM62" s="486"/>
      <c r="AN62" s="486"/>
      <c r="AO62" s="486"/>
      <c r="AP62" s="486"/>
      <c r="AQ62" s="486"/>
      <c r="AR62" s="486"/>
      <c r="AS62" s="486"/>
      <c r="AT62" s="486"/>
      <c r="AU62" s="486"/>
      <c r="AV62" s="486"/>
      <c r="AW62" s="486"/>
      <c r="AX62" s="486"/>
      <c r="AY62" s="486"/>
      <c r="AZ62" s="486"/>
      <c r="BA62" s="486"/>
      <c r="BB62" s="486"/>
      <c r="BC62" s="486"/>
      <c r="BD62" s="486"/>
      <c r="BE62" s="486"/>
      <c r="BF62" s="486"/>
      <c r="BG62" s="486"/>
      <c r="BH62" s="486"/>
      <c r="BI62" s="486"/>
      <c r="BJ62" s="486"/>
      <c r="BK62" s="486"/>
      <c r="BL62" s="486"/>
      <c r="BM62" s="486"/>
      <c r="BN62" s="486"/>
      <c r="BO62" s="486"/>
      <c r="BP62" s="486"/>
      <c r="BQ62" s="486"/>
      <c r="BR62" s="486"/>
      <c r="BS62" s="486"/>
      <c r="BT62" s="486"/>
      <c r="BU62" s="486"/>
      <c r="BV62" s="486"/>
      <c r="BW62" s="486"/>
      <c r="BX62" s="486"/>
      <c r="BY62" s="486"/>
      <c r="BZ62" s="486"/>
      <c r="CA62" s="486"/>
      <c r="CB62" s="486"/>
      <c r="CC62" s="37"/>
      <c r="CD62" s="317"/>
      <c r="CE62" s="317"/>
      <c r="CF62" s="8" t="s">
        <v>208</v>
      </c>
      <c r="CG62" s="321"/>
      <c r="CH62" s="321">
        <f ca="1">IF(CH59=0,0,
IF(CH59&lt;1,0,
IF($O56-CH57&lt;&gt;$O56,-PMT(Insert_Finance!$D$32,$O56,OFFSET(CH59,,(CH57-$O56),1,1),0,0),
IF(CH57=0,0,CG62))))</f>
        <v>0</v>
      </c>
      <c r="CI62" s="321">
        <f ca="1">IF(CI59=0,0,
IF(CI59&lt;1,0,
IF($O56-CI57&lt;&gt;$O56,-PMT(Insert_Finance!$D$32,$O56,OFFSET(CI59,,(CI57-$O56),1,1),0,0),
IF(CI57=0,0,CH62))))</f>
        <v>0</v>
      </c>
      <c r="CJ62" s="321">
        <f ca="1">IF(CJ59=0,0,
IF(CJ59&lt;1,0,
IF($O56-CJ57&lt;&gt;$O56,-PMT(Insert_Finance!$D$32,$O56,OFFSET(CJ59,,(CJ57-$O56),1,1),0,0),
IF(CJ57=0,0,CI62))))</f>
        <v>0</v>
      </c>
      <c r="CK62" s="321">
        <f ca="1">IF(CK59=0,0,
IF(CK59&lt;1,0,
IF($O56-CK57&lt;&gt;$O56,-PMT(Insert_Finance!$D$32,$O56,OFFSET(CK59,,(CK57-$O56),1,1),0,0),
IF(CK57=0,0,CJ62))))</f>
        <v>0</v>
      </c>
      <c r="CL62" s="321">
        <f ca="1">IF(CL59=0,0,
IF(CL59&lt;1,0,
IF($O56-CL57&lt;&gt;$O56,-PMT(Insert_Finance!$D$32,$O56,OFFSET(CL59,,(CL57-$O56),1,1),0,0),
IF(CL57=0,0,CK62))))</f>
        <v>0</v>
      </c>
      <c r="CM62" s="321">
        <f ca="1">IF(CM59=0,0,
IF(CM59&lt;1,0,
IF($O56-CM57&lt;&gt;$O56,-PMT(Insert_Finance!$D$32,$O56,OFFSET(CM59,,(CM57-$O56),1,1),0,0),
IF(CM57=0,0,CL62))))</f>
        <v>0</v>
      </c>
      <c r="CN62" s="321">
        <f ca="1">IF(CN59=0,0,
IF(CN59&lt;1,0,
IF($O56-CN57&lt;&gt;$O56,-PMT(Insert_Finance!$D$32,$O56,OFFSET(CN59,,(CN57-$O56),1,1),0,0),
IF(CN57=0,0,CM62))))</f>
        <v>0</v>
      </c>
      <c r="CO62" s="321">
        <f ca="1">IF(CO59=0,0,
IF(CO59&lt;1,0,
IF($O56-CO57&lt;&gt;$O56,-PMT(Insert_Finance!$D$32,$O56,OFFSET(CO59,,(CO57-$O56),1,1),0,0),
IF(CO57=0,0,CN62))))</f>
        <v>0</v>
      </c>
      <c r="CP62" s="321">
        <f ca="1">IF(CP59=0,0,
IF(CP59&lt;1,0,
IF($O56-CP57&lt;&gt;$O56,-PMT(Insert_Finance!$D$32,$O56,OFFSET(CP59,,(CP57-$O56),1,1),0,0),
IF(CP57=0,0,CO62))))</f>
        <v>0</v>
      </c>
      <c r="CQ62" s="321">
        <f ca="1">IF(CQ59=0,0,
IF(CQ59&lt;1,0,
IF($O56-CQ57&lt;&gt;$O56,-PMT(Insert_Finance!$D$32,$O56,OFFSET(CQ59,,(CQ57-$O56),1,1),0,0),
IF(CQ57=0,0,CP62))))</f>
        <v>0</v>
      </c>
      <c r="CR62" s="321">
        <f ca="1">IF(CR59=0,0,
IF(CR59&lt;1,0,
IF($O56-CR57&lt;&gt;$O56,-PMT(Insert_Finance!$D$32,$O56,OFFSET(CR59,,(CR57-$O56),1,1),0,0),
IF(CR57=0,0,CQ62))))</f>
        <v>0</v>
      </c>
      <c r="CS62" s="321">
        <f ca="1">IF(CS59=0,0,
IF(CS59&lt;1,0,
IF($O56-CS57&lt;&gt;$O56,-PMT(Insert_Finance!$D$32,$O56,OFFSET(CS59,,(CS57-$O56),1,1),0,0),
IF(CS57=0,0,CR62))))</f>
        <v>0</v>
      </c>
      <c r="CT62" s="321">
        <f ca="1">IF(CT59=0,0,
IF(CT59&lt;1,0,
IF($O56-CT57&lt;&gt;$O56,-PMT(Insert_Finance!$D$32,$O56,OFFSET(CT59,,(CT57-$O56),1,1),0,0),
IF(CT57=0,0,CS62))))</f>
        <v>0</v>
      </c>
      <c r="CU62" s="321">
        <f ca="1">IF(CU59=0,0,
IF(CU59&lt;1,0,
IF($O56-CU57&lt;&gt;$O56,-PMT(Insert_Finance!$D$32,$O56,OFFSET(CU59,,(CU57-$O56),1,1),0,0),
IF(CU57=0,0,CT62))))</f>
        <v>0</v>
      </c>
      <c r="CV62" s="321">
        <f ca="1">IF(CV59=0,0,
IF(CV59&lt;1,0,
IF($O56-CV57&lt;&gt;$O56,-PMT(Insert_Finance!$D$32,$O56,OFFSET(CV59,,(CV57-$O56),1,1),0,0),
IF(CV57=0,0,CU62))))</f>
        <v>0</v>
      </c>
      <c r="CW62" s="321">
        <f ca="1">IF(CW59=0,0,
IF(CW59&lt;1,0,
IF($O56-CW57&lt;&gt;$O56,-PMT(Insert_Finance!$D$32,$O56,OFFSET(CW59,,(CW57-$O56),1,1),0,0),
IF(CW57=0,0,CV62))))</f>
        <v>0</v>
      </c>
      <c r="CX62" s="321">
        <f ca="1">IF(CX59=0,0,
IF(CX59&lt;1,0,
IF($O56-CX57&lt;&gt;$O56,-PMT(Insert_Finance!$D$32,$O56,OFFSET(CX59,,(CX57-$O56),1,1),0,0),
IF(CX57=0,0,CW62))))</f>
        <v>0</v>
      </c>
      <c r="CY62" s="321">
        <f ca="1">IF(CY59=0,0,
IF(CY59&lt;1,0,
IF($O56-CY57&lt;&gt;$O56,-PMT(Insert_Finance!$D$32,$O56,OFFSET(CY59,,(CY57-$O56),1,1),0,0),
IF(CY57=0,0,CX62))))</f>
        <v>0</v>
      </c>
      <c r="CZ62" s="321">
        <f ca="1">IF(CZ59=0,0,
IF(CZ59&lt;1,0,
IF($O56-CZ57&lt;&gt;$O56,-PMT(Insert_Finance!$D$32,$O56,OFFSET(CZ59,,(CZ57-$O56),1,1),0,0),
IF(CZ57=0,0,CY62))))</f>
        <v>0</v>
      </c>
      <c r="DA62" s="321">
        <f ca="1">IF(DA59=0,0,
IF(DA59&lt;1,0,
IF($O56-DA57&lt;&gt;$O56,-PMT(Insert_Finance!$D$32,$O56,OFFSET(DA59,,(DA57-$O56),1,1),0,0),
IF(DA57=0,0,CZ62))))</f>
        <v>0</v>
      </c>
    </row>
    <row r="63" spans="2:105" s="291" customFormat="1" ht="30" customHeight="1" collapsed="1">
      <c r="B63" s="290"/>
      <c r="C63" s="608" t="s">
        <v>220</v>
      </c>
      <c r="D63" s="608"/>
      <c r="E63" s="608"/>
      <c r="F63" s="608"/>
      <c r="G63" s="608"/>
      <c r="H63" s="608"/>
      <c r="I63" s="608"/>
      <c r="J63" s="608"/>
      <c r="K63" s="608"/>
      <c r="L63" s="608"/>
      <c r="M63" s="608"/>
      <c r="N63" s="608"/>
      <c r="O63" s="608"/>
      <c r="R63" s="451"/>
      <c r="S63" s="451"/>
      <c r="T63" s="451"/>
      <c r="U63" s="487"/>
      <c r="V63" s="487"/>
      <c r="W63" s="487"/>
      <c r="X63" s="487"/>
      <c r="Y63" s="487"/>
      <c r="Z63" s="487"/>
      <c r="AA63" s="487"/>
      <c r="AB63" s="487"/>
      <c r="AC63" s="487"/>
      <c r="AD63" s="487"/>
      <c r="AE63" s="487"/>
      <c r="AF63" s="487"/>
      <c r="AG63" s="487"/>
      <c r="AH63" s="487"/>
      <c r="AI63" s="487"/>
      <c r="AJ63" s="487"/>
      <c r="AK63" s="487"/>
      <c r="AL63" s="487"/>
      <c r="AM63" s="487"/>
      <c r="AN63" s="487"/>
      <c r="AO63" s="487"/>
      <c r="AP63" s="487"/>
      <c r="AQ63" s="487"/>
      <c r="AR63" s="487"/>
      <c r="AS63" s="487"/>
      <c r="AT63" s="487"/>
      <c r="AU63" s="487"/>
      <c r="AV63" s="487"/>
      <c r="AW63" s="487"/>
      <c r="AX63" s="487"/>
      <c r="AY63" s="487"/>
      <c r="AZ63" s="487"/>
      <c r="BA63" s="487"/>
      <c r="BB63" s="487"/>
      <c r="BC63" s="487"/>
      <c r="BD63" s="487"/>
      <c r="BE63" s="487"/>
      <c r="BF63" s="487"/>
      <c r="BG63" s="487"/>
      <c r="BH63" s="487"/>
      <c r="BI63" s="487"/>
      <c r="BJ63" s="487"/>
      <c r="BK63" s="487"/>
      <c r="BL63" s="487"/>
      <c r="BM63" s="487"/>
      <c r="BN63" s="487"/>
      <c r="BO63" s="487"/>
      <c r="BP63" s="487"/>
      <c r="BQ63" s="487"/>
      <c r="BR63" s="487"/>
      <c r="BS63" s="487"/>
      <c r="BT63" s="487"/>
      <c r="BU63" s="487"/>
      <c r="BV63" s="487"/>
      <c r="BW63" s="487"/>
      <c r="BX63" s="487"/>
      <c r="BY63" s="487"/>
      <c r="BZ63" s="487"/>
      <c r="CA63" s="487"/>
      <c r="CB63" s="487"/>
      <c r="CH63" s="292"/>
      <c r="CI63" s="292"/>
      <c r="CJ63" s="292"/>
      <c r="CK63" s="292"/>
      <c r="CM63" s="292"/>
      <c r="CN63" s="292"/>
      <c r="CO63" s="292"/>
      <c r="CQ63" s="292"/>
      <c r="CR63" s="292"/>
      <c r="CS63" s="292"/>
      <c r="CT63" s="292"/>
      <c r="CV63" s="292"/>
      <c r="CW63" s="292"/>
      <c r="CX63" s="292"/>
      <c r="CY63" s="292"/>
    </row>
    <row r="64" spans="2:105" ht="30" customHeight="1">
      <c r="B64" s="287"/>
      <c r="C64" s="310"/>
      <c r="D64" s="310"/>
      <c r="E64" s="310"/>
      <c r="F64" s="311" t="str">
        <f>_xlfn.IFNA(INDEX(Table_Def[[Asset category]:[Unit]],MATCH(Insert_Assets!C64,Table_Def[Asset category],0),2),"")</f>
        <v/>
      </c>
      <c r="G64" s="481"/>
      <c r="H64" s="438" t="s">
        <v>221</v>
      </c>
      <c r="I64" s="544">
        <f t="shared" si="106"/>
        <v>0</v>
      </c>
      <c r="J64" s="342"/>
      <c r="K64" s="310"/>
      <c r="L64" s="544">
        <f>SUMIF($K$21:$K$383,K64,$I$21:$I$383)</f>
        <v>0</v>
      </c>
      <c r="M64" s="543">
        <f t="shared" ref="M64:M95" si="130">_xlfn.IFNA(IF(K64=0,1,IF(1-(INDEX($C$11:$D$11,MATCH(K64,$C$11:$C$11,0),2)/L64)&lt;0,0,1-(INDEX($C$11:$D$11,MATCH(K64,$C$11:$C$11,0),2)/L64))),1)</f>
        <v>1</v>
      </c>
      <c r="N64" s="544">
        <f t="shared" si="4"/>
        <v>0</v>
      </c>
      <c r="O64" s="314">
        <f>_xlfn.IFNA(IF(INDEX(Table_Def[],MATCH(C64,Table_Def[Asset category],0),3)=0,20,INDEX(Table_Def[],MATCH(C64,Table_Def[Asset category],0),3)),0)</f>
        <v>0</v>
      </c>
      <c r="P64" s="483"/>
      <c r="Q64" s="11"/>
      <c r="R64" s="208"/>
      <c r="S64" s="208"/>
      <c r="T64" s="208"/>
      <c r="U64" s="488">
        <f>SUMIF($CH$7:$DA$7,U$16,$CH68:$DA68)</f>
        <v>0</v>
      </c>
      <c r="V64" s="488">
        <f>SUMIF($CH$7:$DA$7,U$16,$CH67:$DA67)</f>
        <v>0</v>
      </c>
      <c r="W64" s="488">
        <f>SUMIF($CH$7:$DA$7,U$16,$CH69:$DA69)</f>
        <v>0</v>
      </c>
      <c r="X64" s="488">
        <f>SUMIF($CH$7:$DA$7,X$16,$CH68:$DA68)</f>
        <v>0</v>
      </c>
      <c r="Y64" s="488">
        <f>SUMIF($CH$7:$DA$7,X$16,$CH67:$DA67)</f>
        <v>0</v>
      </c>
      <c r="Z64" s="488">
        <f>SUMIF($CH$7:$DA$7,X$16,$CH69:$DA69)</f>
        <v>0</v>
      </c>
      <c r="AA64" s="488">
        <f>SUMIF($CH$7:$DA$7,AA$16,$CH68:$DA68)</f>
        <v>0</v>
      </c>
      <c r="AB64" s="488">
        <f>SUMIF($CH$7:$DA$7,AA$16,$CH67:$DA67)</f>
        <v>0</v>
      </c>
      <c r="AC64" s="488">
        <f>SUMIF($CH$7:$DA$7,AA$16,$CH69:$DA69)</f>
        <v>0</v>
      </c>
      <c r="AD64" s="488">
        <f>SUMIF($CH$7:$DA$7,AD$16,$CH68:$DA68)</f>
        <v>0</v>
      </c>
      <c r="AE64" s="488">
        <f>SUMIF($CH$7:$DA$7,AD$16,$CH67:$DA67)</f>
        <v>0</v>
      </c>
      <c r="AF64" s="488">
        <f>SUMIF($CH$7:$DA$7,AD$16,$CH69:$DA69)</f>
        <v>0</v>
      </c>
      <c r="AG64" s="488">
        <f>SUMIF($CH$7:$DA$7,AG$16,$CH68:$DA68)</f>
        <v>0</v>
      </c>
      <c r="AH64" s="488">
        <f>SUMIF($CH$7:$DA$7,AG$16,$CH67:$DA67)</f>
        <v>0</v>
      </c>
      <c r="AI64" s="488">
        <f>SUMIF($CH$7:$DA$7,AG$16,$CH69:$DA69)</f>
        <v>0</v>
      </c>
      <c r="AJ64" s="488">
        <f>SUMIF($CH$7:$DA$7,AJ$16,$CH68:$DA68)</f>
        <v>0</v>
      </c>
      <c r="AK64" s="488">
        <f>SUMIF($CH$7:$DA$7,AJ$16,$CH67:$DA67)</f>
        <v>0</v>
      </c>
      <c r="AL64" s="488">
        <f>SUMIF($CH$7:$DA$7,AJ$16,$CH69:$DA69)</f>
        <v>0</v>
      </c>
      <c r="AM64" s="488">
        <f>SUMIF($CH$7:$DA$7,AM$16,$CH68:$DA68)</f>
        <v>0</v>
      </c>
      <c r="AN64" s="488">
        <f>SUMIF($CH$7:$DA$7,AM$16,$CH67:$DA67)</f>
        <v>0</v>
      </c>
      <c r="AO64" s="488">
        <f>SUMIF($CH$7:$DA$7,AM$16,$CH69:$DA69)</f>
        <v>0</v>
      </c>
      <c r="AP64" s="488">
        <f>SUMIF($CH$7:$DA$7,AP$16,$CH68:$DA68)</f>
        <v>0</v>
      </c>
      <c r="AQ64" s="488">
        <f>SUMIF($CH$7:$DA$7,AP$16,$CH67:$DA67)</f>
        <v>0</v>
      </c>
      <c r="AR64" s="488">
        <f>SUMIF($CH$7:$DA$7,AP$16,$CH69:$DA69)</f>
        <v>0</v>
      </c>
      <c r="AS64" s="488">
        <f>SUMIF($CH$7:$DA$7,AS$16,$CH68:$DA68)</f>
        <v>0</v>
      </c>
      <c r="AT64" s="488">
        <f>SUMIF($CH$7:$DA$7,AS$16,$CH67:$DA67)</f>
        <v>0</v>
      </c>
      <c r="AU64" s="488">
        <f>SUMIF($CH$7:$DA$7,AS$16,$CH69:$DA69)</f>
        <v>0</v>
      </c>
      <c r="AV64" s="488">
        <f>SUMIF($CH$7:$DA$7,AV$16,$CH68:$DA68)</f>
        <v>0</v>
      </c>
      <c r="AW64" s="488">
        <f>SUMIF($CH$7:$DA$7,AV$16,$CH67:$DA67)</f>
        <v>0</v>
      </c>
      <c r="AX64" s="488">
        <f>SUMIF($CH$7:$DA$7,AV$16,$CH69:$DA69)</f>
        <v>0</v>
      </c>
      <c r="AY64" s="488">
        <f>SUMIF($CH$7:$DA$7,AY$16,$CH68:$DA68)</f>
        <v>0</v>
      </c>
      <c r="AZ64" s="488">
        <f>SUMIF($CH$7:$DA$7,AY$16,$CH67:$DA67)</f>
        <v>0</v>
      </c>
      <c r="BA64" s="488">
        <f>SUMIF($CH$7:$DA$7,AY$16,$CH69:$DA69)</f>
        <v>0</v>
      </c>
      <c r="BB64" s="488">
        <f>SUMIF($CH$7:$DA$7,BB$16,$CH68:$DA68)</f>
        <v>0</v>
      </c>
      <c r="BC64" s="488">
        <f>SUMIF($CH$7:$DA$7,BB$16,$CH67:$DA67)</f>
        <v>0</v>
      </c>
      <c r="BD64" s="488">
        <f>SUMIF($CH$7:$DA$7,BB$16,$CH69:$DA69)</f>
        <v>0</v>
      </c>
      <c r="BE64" s="488">
        <f>SUMIF($CH$7:$DA$7,BE$16,$CH68:$DA68)</f>
        <v>0</v>
      </c>
      <c r="BF64" s="488">
        <f>SUMIF($CH$7:$DA$7,BE$16,$CH67:$DA67)</f>
        <v>0</v>
      </c>
      <c r="BG64" s="488">
        <f>SUMIF($CH$7:$DA$7,BE$16,$CH69:$DA69)</f>
        <v>0</v>
      </c>
      <c r="BH64" s="488">
        <f>SUMIF($CH$7:$DA$7,BH$16,$CH68:$DA68)</f>
        <v>0</v>
      </c>
      <c r="BI64" s="488">
        <f>SUMIF($CH$7:$DA$7,BH$16,$CH67:$DA67)</f>
        <v>0</v>
      </c>
      <c r="BJ64" s="488">
        <f>SUMIF($CH$7:$DA$7,BH$16,$CH69:$DA69)</f>
        <v>0</v>
      </c>
      <c r="BK64" s="488">
        <f>SUMIF($CH$7:$DA$7,BK$16,$CH68:$DA68)</f>
        <v>0</v>
      </c>
      <c r="BL64" s="488">
        <f>SUMIF($CH$7:$DA$7,BK$16,$CH67:$DA67)</f>
        <v>0</v>
      </c>
      <c r="BM64" s="488">
        <f>SUMIF($CH$7:$DA$7,BK$16,$CH69:$DA69)</f>
        <v>0</v>
      </c>
      <c r="BN64" s="488">
        <f>SUMIF($CH$7:$DA$7,BN$16,$CH68:$DA68)</f>
        <v>0</v>
      </c>
      <c r="BO64" s="488">
        <f>SUMIF($CH$7:$DA$7,BN$16,$CH67:$DA67)</f>
        <v>0</v>
      </c>
      <c r="BP64" s="488">
        <f>SUMIF($CH$7:$DA$7,BN$16,$CH69:$DA69)</f>
        <v>0</v>
      </c>
      <c r="BQ64" s="488">
        <f>SUMIF($CH$7:$DA$7,BQ$16,$CH68:$DA68)</f>
        <v>0</v>
      </c>
      <c r="BR64" s="488">
        <f>SUMIF($CH$7:$DA$7,BQ$16,$CH67:$DA67)</f>
        <v>0</v>
      </c>
      <c r="BS64" s="488">
        <f>SUMIF($CH$7:$DA$7,BQ$16,$CH69:$DA69)</f>
        <v>0</v>
      </c>
      <c r="BT64" s="488">
        <f>SUMIF($CH$7:$DA$7,BT$16,$CH68:$DA68)</f>
        <v>0</v>
      </c>
      <c r="BU64" s="488">
        <f>SUMIF($CH$7:$DA$7,BT$16,$CH67:$DA67)</f>
        <v>0</v>
      </c>
      <c r="BV64" s="488">
        <f>SUMIF($CH$7:$DA$7,BT$16,$CH69:$DA69)</f>
        <v>0</v>
      </c>
      <c r="BW64" s="488">
        <f>SUMIF($CH$7:$DA$7,BW$16,$CH68:$DA68)</f>
        <v>0</v>
      </c>
      <c r="BX64" s="488">
        <f>SUMIF($CH$7:$DA$7,BW$16,$CH67:$DA67)</f>
        <v>0</v>
      </c>
      <c r="BY64" s="488">
        <f>SUMIF($CH$7:$DA$7,BW$16,$CH69:$DA69)</f>
        <v>0</v>
      </c>
      <c r="BZ64" s="488">
        <f>SUMIF($CH$7:$DA$7,BZ$16,$CH68:$DA68)</f>
        <v>0</v>
      </c>
      <c r="CA64" s="488">
        <f>SUMIF($CH$7:$DA$7,BZ$16,$CH67:$DA67)</f>
        <v>0</v>
      </c>
      <c r="CB64" s="488">
        <f>SUMIF($CH$7:$DA$7,BZ$16,$CH69:$DA69)</f>
        <v>0</v>
      </c>
      <c r="CC64" s="37"/>
      <c r="CD64" s="317"/>
      <c r="CE64" s="317"/>
      <c r="CG64" s="72"/>
      <c r="CH64" s="321"/>
    </row>
    <row r="65" spans="2:105" ht="15" hidden="1" customHeight="1" outlineLevel="1">
      <c r="B65" s="287"/>
      <c r="C65" s="310"/>
      <c r="D65" s="310"/>
      <c r="E65" s="310"/>
      <c r="F65" s="311" t="str">
        <f>_xlfn.IFNA(INDEX(Table_Def[[Asset category]:[Unit]],MATCH(Insert_Assets!C65,Table_Def[Asset category],0),2),"")</f>
        <v/>
      </c>
      <c r="G65" s="481"/>
      <c r="H65" s="439" t="s">
        <v>221</v>
      </c>
      <c r="I65" s="544">
        <f t="shared" si="106"/>
        <v>0</v>
      </c>
      <c r="J65" s="345"/>
      <c r="K65" s="310"/>
      <c r="L65" s="544">
        <f>SUMIF($K$21:$K$383,K65,$I$21:$I$383)</f>
        <v>0</v>
      </c>
      <c r="M65" s="543">
        <f t="shared" si="130"/>
        <v>1</v>
      </c>
      <c r="N65" s="544">
        <f t="shared" si="4"/>
        <v>0</v>
      </c>
      <c r="O65" s="314">
        <f>_xlfn.IFNA(IF(INDEX(Table_Def[],MATCH(C65,Table_Def[Asset category],0),3)=0,1,INDEX(Table_Def[],MATCH(C65,Table_Def[Asset category],0),3)),0)</f>
        <v>0</v>
      </c>
      <c r="P65" s="483"/>
      <c r="Q65" s="11"/>
      <c r="R65" s="208"/>
      <c r="S65" s="208"/>
      <c r="T65" s="208"/>
      <c r="U65" s="485"/>
      <c r="V65" s="485"/>
      <c r="W65" s="485"/>
      <c r="X65" s="485"/>
      <c r="Y65" s="485"/>
      <c r="Z65" s="485"/>
      <c r="AA65" s="485"/>
      <c r="AB65" s="485"/>
      <c r="AC65" s="485"/>
      <c r="AD65" s="485"/>
      <c r="AE65" s="485"/>
      <c r="AF65" s="485"/>
      <c r="AG65" s="485"/>
      <c r="AH65" s="485"/>
      <c r="AI65" s="485"/>
      <c r="AJ65" s="485"/>
      <c r="AK65" s="485"/>
      <c r="AL65" s="485"/>
      <c r="AM65" s="485"/>
      <c r="AN65" s="485"/>
      <c r="AO65" s="485"/>
      <c r="AP65" s="485"/>
      <c r="AQ65" s="485"/>
      <c r="AR65" s="485"/>
      <c r="AS65" s="485"/>
      <c r="AT65" s="485"/>
      <c r="AU65" s="485"/>
      <c r="AV65" s="485"/>
      <c r="AW65" s="485"/>
      <c r="AX65" s="485"/>
      <c r="AY65" s="485"/>
      <c r="AZ65" s="485"/>
      <c r="BA65" s="485"/>
      <c r="BB65" s="485"/>
      <c r="BC65" s="485"/>
      <c r="BD65" s="485"/>
      <c r="BE65" s="485"/>
      <c r="BF65" s="485"/>
      <c r="BG65" s="485"/>
      <c r="BH65" s="485"/>
      <c r="BI65" s="485"/>
      <c r="BJ65" s="485"/>
      <c r="BK65" s="485"/>
      <c r="BL65" s="485"/>
      <c r="BM65" s="485"/>
      <c r="BN65" s="485"/>
      <c r="BO65" s="485"/>
      <c r="BP65" s="485"/>
      <c r="BQ65" s="485"/>
      <c r="BR65" s="485"/>
      <c r="BS65" s="485"/>
      <c r="BT65" s="485"/>
      <c r="BU65" s="485"/>
      <c r="BV65" s="485"/>
      <c r="BW65" s="485"/>
      <c r="BX65" s="485"/>
      <c r="BY65" s="485"/>
      <c r="BZ65" s="485"/>
      <c r="CA65" s="485"/>
      <c r="CB65" s="485"/>
      <c r="CC65" s="37"/>
      <c r="CD65" s="317"/>
      <c r="CE65" s="317"/>
      <c r="CF65" s="8" t="s">
        <v>218</v>
      </c>
      <c r="CG65" s="72"/>
      <c r="CH65" s="320">
        <f>IF($J64=CH$7,$O64,
IF(CG64&gt;0,CG64-1,0))</f>
        <v>0</v>
      </c>
      <c r="CI65" s="320">
        <f ca="1">IF(OR($J64=CI$7,CH66=$O64),$O64,
IF(CH65&gt;0,CH65-1,0))</f>
        <v>0</v>
      </c>
      <c r="CJ65" s="320">
        <f t="shared" ref="CJ65" ca="1" si="131">IF(OR($J64=CJ$7,CI66=$O64),$O64,
IF(CI65&gt;0,CI65-1,0))</f>
        <v>0</v>
      </c>
      <c r="CK65" s="320">
        <f t="shared" ref="CK65" ca="1" si="132">IF(OR($J64=CK$7,CJ66=$O64),$O64,
IF(CJ65&gt;0,CJ65-1,0))</f>
        <v>0</v>
      </c>
      <c r="CL65" s="320">
        <f t="shared" ref="CL65" ca="1" si="133">IF(OR($J64=CL$7,CK66=$O64),$O64,
IF(CK65&gt;0,CK65-1,0))</f>
        <v>0</v>
      </c>
      <c r="CM65" s="320">
        <f t="shared" ref="CM65" ca="1" si="134">IF(OR($J64=CM$7,CL66=$O64),$O64,
IF(CL65&gt;0,CL65-1,0))</f>
        <v>0</v>
      </c>
      <c r="CN65" s="320">
        <f t="shared" ref="CN65" ca="1" si="135">IF(OR($J64=CN$7,CM66=$O64),$O64,
IF(CM65&gt;0,CM65-1,0))</f>
        <v>0</v>
      </c>
      <c r="CO65" s="320">
        <f t="shared" ref="CO65" ca="1" si="136">IF(OR($J64=CO$7,CN66=$O64),$O64,
IF(CN65&gt;0,CN65-1,0))</f>
        <v>0</v>
      </c>
      <c r="CP65" s="320">
        <f t="shared" ref="CP65" ca="1" si="137">IF(OR($J64=CP$7,CO66=$O64),$O64,
IF(CO65&gt;0,CO65-1,0))</f>
        <v>0</v>
      </c>
      <c r="CQ65" s="320">
        <f t="shared" ref="CQ65" ca="1" si="138">IF(OR($J64=CQ$7,CP66=$O64),$O64,
IF(CP65&gt;0,CP65-1,0))</f>
        <v>0</v>
      </c>
      <c r="CR65" s="320">
        <f t="shared" ref="CR65" ca="1" si="139">IF(OR($J64=CR$7,CQ66=$O64),$O64,
IF(CQ65&gt;0,CQ65-1,0))</f>
        <v>0</v>
      </c>
      <c r="CS65" s="320">
        <f t="shared" ref="CS65" ca="1" si="140">IF(OR($J64=CS$7,CR66=$O64),$O64,
IF(CR65&gt;0,CR65-1,0))</f>
        <v>0</v>
      </c>
      <c r="CT65" s="320">
        <f t="shared" ref="CT65" ca="1" si="141">IF(OR($J64=CT$7,CS66=$O64),$O64,
IF(CS65&gt;0,CS65-1,0))</f>
        <v>0</v>
      </c>
      <c r="CU65" s="320">
        <f t="shared" ref="CU65" ca="1" si="142">IF(OR($J64=CU$7,CT66=$O64),$O64,
IF(CT65&gt;0,CT65-1,0))</f>
        <v>0</v>
      </c>
      <c r="CV65" s="320">
        <f t="shared" ref="CV65" ca="1" si="143">IF(OR($J64=CV$7,CU66=$O64),$O64,
IF(CU65&gt;0,CU65-1,0))</f>
        <v>0</v>
      </c>
      <c r="CW65" s="320">
        <f t="shared" ref="CW65" ca="1" si="144">IF(OR($J64=CW$7,CV66=$O64),$O64,
IF(CV65&gt;0,CV65-1,0))</f>
        <v>0</v>
      </c>
      <c r="CX65" s="320">
        <f t="shared" ref="CX65" ca="1" si="145">IF(OR($J64=CX$7,CW66=$O64),$O64,
IF(CW65&gt;0,CW65-1,0))</f>
        <v>0</v>
      </c>
      <c r="CY65" s="320">
        <f t="shared" ref="CY65" ca="1" si="146">IF(OR($J64=CY$7,CX66=$O64),$O64,
IF(CX65&gt;0,CX65-1,0))</f>
        <v>0</v>
      </c>
      <c r="CZ65" s="320">
        <f t="shared" ref="CZ65" ca="1" si="147">IF(OR($J64=CZ$7,CY66=$O64),$O64,
IF(CY65&gt;0,CY65-1,0))</f>
        <v>0</v>
      </c>
      <c r="DA65" s="320">
        <f t="shared" ref="DA65" ca="1" si="148">IF(OR($J64=DA$7,CZ66=$O64),$O64,
IF(CZ65&gt;0,CZ65-1,0))</f>
        <v>0</v>
      </c>
    </row>
    <row r="66" spans="2:105" ht="15" hidden="1" customHeight="1" outlineLevel="1">
      <c r="B66" s="287"/>
      <c r="C66" s="310"/>
      <c r="D66" s="310"/>
      <c r="E66" s="310"/>
      <c r="F66" s="311" t="str">
        <f>_xlfn.IFNA(INDEX(Table_Def[[Asset category]:[Unit]],MATCH(Insert_Assets!C66,Table_Def[Asset category],0),2),"")</f>
        <v/>
      </c>
      <c r="G66" s="481"/>
      <c r="H66" s="439" t="s">
        <v>221</v>
      </c>
      <c r="I66" s="544">
        <f t="shared" si="106"/>
        <v>0</v>
      </c>
      <c r="J66" s="345"/>
      <c r="K66" s="310"/>
      <c r="L66" s="544"/>
      <c r="M66" s="543">
        <f t="shared" si="130"/>
        <v>1</v>
      </c>
      <c r="N66" s="544">
        <f t="shared" si="4"/>
        <v>0</v>
      </c>
      <c r="O66" s="314">
        <f>_xlfn.IFNA(IF(INDEX(Table_Def[],MATCH(C66,Table_Def[Asset category],0),3)=0,1,INDEX(Table_Def[],MATCH(C66,Table_Def[Asset category],0),3)),0)</f>
        <v>0</v>
      </c>
      <c r="P66" s="483"/>
      <c r="Q66" s="11"/>
      <c r="R66" s="208"/>
      <c r="S66" s="208"/>
      <c r="T66" s="208"/>
      <c r="U66" s="485"/>
      <c r="V66" s="485"/>
      <c r="W66" s="485"/>
      <c r="X66" s="485"/>
      <c r="Y66" s="485"/>
      <c r="Z66" s="485"/>
      <c r="AA66" s="485"/>
      <c r="AB66" s="485"/>
      <c r="AC66" s="485"/>
      <c r="AD66" s="485"/>
      <c r="AE66" s="485"/>
      <c r="AF66" s="485"/>
      <c r="AG66" s="485"/>
      <c r="AH66" s="485"/>
      <c r="AI66" s="485"/>
      <c r="AJ66" s="485"/>
      <c r="AK66" s="485"/>
      <c r="AL66" s="485"/>
      <c r="AM66" s="485"/>
      <c r="AN66" s="485"/>
      <c r="AO66" s="485"/>
      <c r="AP66" s="485"/>
      <c r="AQ66" s="485"/>
      <c r="AR66" s="485"/>
      <c r="AS66" s="485"/>
      <c r="AT66" s="485"/>
      <c r="AU66" s="485"/>
      <c r="AV66" s="485"/>
      <c r="AW66" s="485"/>
      <c r="AX66" s="485"/>
      <c r="AY66" s="485"/>
      <c r="AZ66" s="485"/>
      <c r="BA66" s="485"/>
      <c r="BB66" s="485"/>
      <c r="BC66" s="485"/>
      <c r="BD66" s="485"/>
      <c r="BE66" s="485"/>
      <c r="BF66" s="485"/>
      <c r="BG66" s="485"/>
      <c r="BH66" s="485"/>
      <c r="BI66" s="485"/>
      <c r="BJ66" s="485"/>
      <c r="BK66" s="485"/>
      <c r="BL66" s="485"/>
      <c r="BM66" s="485"/>
      <c r="BN66" s="485"/>
      <c r="BO66" s="485"/>
      <c r="BP66" s="485"/>
      <c r="BQ66" s="485"/>
      <c r="BR66" s="485"/>
      <c r="BS66" s="485"/>
      <c r="BT66" s="485"/>
      <c r="BU66" s="485"/>
      <c r="BV66" s="485"/>
      <c r="BW66" s="485"/>
      <c r="BX66" s="485"/>
      <c r="BY66" s="485"/>
      <c r="BZ66" s="485"/>
      <c r="CA66" s="485"/>
      <c r="CB66" s="485"/>
      <c r="CC66" s="37"/>
      <c r="CD66" s="317"/>
      <c r="CE66" s="317"/>
      <c r="CF66" s="8" t="s">
        <v>219</v>
      </c>
      <c r="CG66" s="72"/>
      <c r="CH66" s="320">
        <f t="shared" ref="CH66" ca="1" si="149">IF(AND(CH65=$O64,CH65&gt;0),1,IF(CH65=0,0,OFFSET(CH65,,(CH65-$O64),1,1)-CH65+1))</f>
        <v>0</v>
      </c>
      <c r="CI66" s="320">
        <f ca="1">IF(AND(CI65=$O64,CI65&gt;0),1,IF(CI65=0,0,OFFSET(CI65,,(CI65-$O64),1,1)-CI65+1))</f>
        <v>0</v>
      </c>
      <c r="CJ66" s="320">
        <f t="shared" ref="CJ66:DA66" ca="1" si="150">IF(AND(CJ65=$O64,CJ65&gt;0),1,IF(CJ65=0,0,OFFSET(CJ65,,(CJ65-$O64),1,1)-CJ65+1))</f>
        <v>0</v>
      </c>
      <c r="CK66" s="320">
        <f t="shared" ca="1" si="150"/>
        <v>0</v>
      </c>
      <c r="CL66" s="320">
        <f t="shared" ca="1" si="150"/>
        <v>0</v>
      </c>
      <c r="CM66" s="320">
        <f t="shared" ca="1" si="150"/>
        <v>0</v>
      </c>
      <c r="CN66" s="320">
        <f t="shared" ca="1" si="150"/>
        <v>0</v>
      </c>
      <c r="CO66" s="320">
        <f t="shared" ca="1" si="150"/>
        <v>0</v>
      </c>
      <c r="CP66" s="320">
        <f t="shared" ca="1" si="150"/>
        <v>0</v>
      </c>
      <c r="CQ66" s="320">
        <f t="shared" ca="1" si="150"/>
        <v>0</v>
      </c>
      <c r="CR66" s="320">
        <f t="shared" ca="1" si="150"/>
        <v>0</v>
      </c>
      <c r="CS66" s="320">
        <f t="shared" ca="1" si="150"/>
        <v>0</v>
      </c>
      <c r="CT66" s="320">
        <f t="shared" ca="1" si="150"/>
        <v>0</v>
      </c>
      <c r="CU66" s="320">
        <f t="shared" ca="1" si="150"/>
        <v>0</v>
      </c>
      <c r="CV66" s="320">
        <f t="shared" ca="1" si="150"/>
        <v>0</v>
      </c>
      <c r="CW66" s="320">
        <f t="shared" ca="1" si="150"/>
        <v>0</v>
      </c>
      <c r="CX66" s="320">
        <f t="shared" ca="1" si="150"/>
        <v>0</v>
      </c>
      <c r="CY66" s="320">
        <f t="shared" ca="1" si="150"/>
        <v>0</v>
      </c>
      <c r="CZ66" s="320">
        <f t="shared" ca="1" si="150"/>
        <v>0</v>
      </c>
      <c r="DA66" s="320">
        <f t="shared" ca="1" si="150"/>
        <v>0</v>
      </c>
    </row>
    <row r="67" spans="2:105" ht="15" hidden="1" customHeight="1" outlineLevel="1">
      <c r="B67" s="287"/>
      <c r="C67" s="310"/>
      <c r="D67" s="310"/>
      <c r="E67" s="310"/>
      <c r="F67" s="311" t="str">
        <f>_xlfn.IFNA(INDEX(Table_Def[[Asset category]:[Unit]],MATCH(Insert_Assets!C67,Table_Def[Asset category],0),2),"")</f>
        <v/>
      </c>
      <c r="G67" s="481"/>
      <c r="H67" s="439" t="s">
        <v>221</v>
      </c>
      <c r="I67" s="544">
        <f t="shared" si="106"/>
        <v>0</v>
      </c>
      <c r="J67" s="345"/>
      <c r="K67" s="310"/>
      <c r="L67" s="544">
        <f t="shared" ref="L67:L72" si="151">SUMIF($K$21:$K$383,K67,$I$21:$I$383)</f>
        <v>0</v>
      </c>
      <c r="M67" s="543">
        <f t="shared" si="130"/>
        <v>1</v>
      </c>
      <c r="N67" s="544">
        <f t="shared" si="4"/>
        <v>0</v>
      </c>
      <c r="O67" s="314">
        <f>_xlfn.IFNA(IF(INDEX(Table_Def[],MATCH(C67,Table_Def[Asset category],0),3)=0,1,INDEX(Table_Def[],MATCH(C67,Table_Def[Asset category],0),3)),0)</f>
        <v>0</v>
      </c>
      <c r="P67" s="483"/>
      <c r="Q67" s="11"/>
      <c r="R67" s="208"/>
      <c r="S67" s="208"/>
      <c r="T67" s="208"/>
      <c r="U67" s="485"/>
      <c r="V67" s="485"/>
      <c r="W67" s="485"/>
      <c r="X67" s="485"/>
      <c r="Y67" s="485"/>
      <c r="Z67" s="485"/>
      <c r="AA67" s="485"/>
      <c r="AB67" s="485"/>
      <c r="AC67" s="485"/>
      <c r="AD67" s="485"/>
      <c r="AE67" s="485"/>
      <c r="AF67" s="485"/>
      <c r="AG67" s="485"/>
      <c r="AH67" s="485"/>
      <c r="AI67" s="485"/>
      <c r="AJ67" s="485"/>
      <c r="AK67" s="485"/>
      <c r="AL67" s="485"/>
      <c r="AM67" s="485"/>
      <c r="AN67" s="485"/>
      <c r="AO67" s="485"/>
      <c r="AP67" s="485"/>
      <c r="AQ67" s="485"/>
      <c r="AR67" s="485"/>
      <c r="AS67" s="485"/>
      <c r="AT67" s="485"/>
      <c r="AU67" s="485"/>
      <c r="AV67" s="485"/>
      <c r="AW67" s="485"/>
      <c r="AX67" s="485"/>
      <c r="AY67" s="485"/>
      <c r="AZ67" s="485"/>
      <c r="BA67" s="485"/>
      <c r="BB67" s="485"/>
      <c r="BC67" s="485"/>
      <c r="BD67" s="485"/>
      <c r="BE67" s="485"/>
      <c r="BF67" s="485"/>
      <c r="BG67" s="485"/>
      <c r="BH67" s="485"/>
      <c r="BI67" s="485"/>
      <c r="BJ67" s="485"/>
      <c r="BK67" s="485"/>
      <c r="BL67" s="485"/>
      <c r="BM67" s="485"/>
      <c r="BN67" s="485"/>
      <c r="BO67" s="485"/>
      <c r="BP67" s="485"/>
      <c r="BQ67" s="485"/>
      <c r="BR67" s="485"/>
      <c r="BS67" s="485"/>
      <c r="BT67" s="485"/>
      <c r="BU67" s="485"/>
      <c r="BV67" s="485"/>
      <c r="BW67" s="485"/>
      <c r="BX67" s="485"/>
      <c r="BY67" s="485"/>
      <c r="BZ67" s="485"/>
      <c r="CA67" s="485"/>
      <c r="CB67" s="485"/>
      <c r="CC67" s="37"/>
      <c r="CD67" s="317"/>
      <c r="CE67" s="317"/>
      <c r="CF67" s="8" t="s">
        <v>205</v>
      </c>
      <c r="CH67" s="321">
        <f t="shared" ref="CH67:CL67" si="152">IF($J64=CH$7,$I64*$M64,IF(CH65=$O64,$I64,
IF(CG67&gt;0,+CG67-CG68,0)))</f>
        <v>0</v>
      </c>
      <c r="CI67" s="321">
        <f t="shared" ca="1" si="152"/>
        <v>0</v>
      </c>
      <c r="CJ67" s="321">
        <f t="shared" ca="1" si="152"/>
        <v>0</v>
      </c>
      <c r="CK67" s="321">
        <f t="shared" ca="1" si="152"/>
        <v>0</v>
      </c>
      <c r="CL67" s="321">
        <f t="shared" ca="1" si="152"/>
        <v>0</v>
      </c>
      <c r="CM67" s="321">
        <f ca="1">IF($J64=CM$7,$I64*$M64,IF(CM65=$O64,$I64,
IF(CL67&gt;0,+CL67-CL68,0)))</f>
        <v>0</v>
      </c>
      <c r="CN67" s="321">
        <f t="shared" ref="CN67:DA67" ca="1" si="153">IF($J64=CN$7,$I64*$M64,IF(CN65=$O64,$I64,
IF(CM67&gt;0,+CM67-CM68,0)))</f>
        <v>0</v>
      </c>
      <c r="CO67" s="321">
        <f t="shared" ca="1" si="153"/>
        <v>0</v>
      </c>
      <c r="CP67" s="321">
        <f t="shared" ca="1" si="153"/>
        <v>0</v>
      </c>
      <c r="CQ67" s="321">
        <f t="shared" ca="1" si="153"/>
        <v>0</v>
      </c>
      <c r="CR67" s="321">
        <f t="shared" ca="1" si="153"/>
        <v>0</v>
      </c>
      <c r="CS67" s="321">
        <f t="shared" ca="1" si="153"/>
        <v>0</v>
      </c>
      <c r="CT67" s="321">
        <f t="shared" ca="1" si="153"/>
        <v>0</v>
      </c>
      <c r="CU67" s="321">
        <f t="shared" ca="1" si="153"/>
        <v>0</v>
      </c>
      <c r="CV67" s="321">
        <f t="shared" ca="1" si="153"/>
        <v>0</v>
      </c>
      <c r="CW67" s="321">
        <f t="shared" ca="1" si="153"/>
        <v>0</v>
      </c>
      <c r="CX67" s="321">
        <f t="shared" ca="1" si="153"/>
        <v>0</v>
      </c>
      <c r="CY67" s="321">
        <f t="shared" ca="1" si="153"/>
        <v>0</v>
      </c>
      <c r="CZ67" s="321">
        <f t="shared" ca="1" si="153"/>
        <v>0</v>
      </c>
      <c r="DA67" s="321">
        <f t="shared" ca="1" si="153"/>
        <v>0</v>
      </c>
    </row>
    <row r="68" spans="2:105" ht="15" hidden="1" customHeight="1" outlineLevel="1">
      <c r="B68" s="287"/>
      <c r="C68" s="310"/>
      <c r="D68" s="310"/>
      <c r="E68" s="310"/>
      <c r="F68" s="311" t="str">
        <f>_xlfn.IFNA(INDEX(Table_Def[[Asset category]:[Unit]],MATCH(Insert_Assets!C68,Table_Def[Asset category],0),2),"")</f>
        <v/>
      </c>
      <c r="G68" s="481"/>
      <c r="H68" s="439" t="s">
        <v>221</v>
      </c>
      <c r="I68" s="544">
        <f t="shared" si="106"/>
        <v>0</v>
      </c>
      <c r="J68" s="345"/>
      <c r="K68" s="310"/>
      <c r="L68" s="544">
        <f t="shared" si="151"/>
        <v>0</v>
      </c>
      <c r="M68" s="543">
        <f t="shared" si="130"/>
        <v>1</v>
      </c>
      <c r="N68" s="544">
        <f t="shared" si="4"/>
        <v>0</v>
      </c>
      <c r="O68" s="314">
        <f>_xlfn.IFNA(IF(INDEX(Table_Def[],MATCH(C68,Table_Def[Asset category],0),3)=0,1,INDEX(Table_Def[],MATCH(C68,Table_Def[Asset category],0),3)),0)</f>
        <v>0</v>
      </c>
      <c r="P68" s="483"/>
      <c r="Q68" s="11"/>
      <c r="R68" s="208"/>
      <c r="S68" s="208"/>
      <c r="T68" s="208"/>
      <c r="U68" s="485"/>
      <c r="V68" s="485"/>
      <c r="W68" s="485"/>
      <c r="X68" s="485"/>
      <c r="Y68" s="485"/>
      <c r="Z68" s="485"/>
      <c r="AA68" s="485"/>
      <c r="AB68" s="485"/>
      <c r="AC68" s="485"/>
      <c r="AD68" s="485"/>
      <c r="AE68" s="485"/>
      <c r="AF68" s="485"/>
      <c r="AG68" s="485"/>
      <c r="AH68" s="485"/>
      <c r="AI68" s="485"/>
      <c r="AJ68" s="485"/>
      <c r="AK68" s="485"/>
      <c r="AL68" s="485"/>
      <c r="AM68" s="485"/>
      <c r="AN68" s="485"/>
      <c r="AO68" s="485"/>
      <c r="AP68" s="485"/>
      <c r="AQ68" s="485"/>
      <c r="AR68" s="485"/>
      <c r="AS68" s="485"/>
      <c r="AT68" s="485"/>
      <c r="AU68" s="485"/>
      <c r="AV68" s="485"/>
      <c r="AW68" s="485"/>
      <c r="AX68" s="485"/>
      <c r="AY68" s="485"/>
      <c r="AZ68" s="485"/>
      <c r="BA68" s="485"/>
      <c r="BB68" s="485"/>
      <c r="BC68" s="485"/>
      <c r="BD68" s="485"/>
      <c r="BE68" s="485"/>
      <c r="BF68" s="485"/>
      <c r="BG68" s="485"/>
      <c r="BH68" s="485"/>
      <c r="BI68" s="485"/>
      <c r="BJ68" s="485"/>
      <c r="BK68" s="485"/>
      <c r="BL68" s="485"/>
      <c r="BM68" s="485"/>
      <c r="BN68" s="485"/>
      <c r="BO68" s="485"/>
      <c r="BP68" s="485"/>
      <c r="BQ68" s="485"/>
      <c r="BR68" s="485"/>
      <c r="BS68" s="485"/>
      <c r="BT68" s="485"/>
      <c r="BU68" s="485"/>
      <c r="BV68" s="485"/>
      <c r="BW68" s="485"/>
      <c r="BX68" s="485"/>
      <c r="BY68" s="485"/>
      <c r="BZ68" s="485"/>
      <c r="CA68" s="485"/>
      <c r="CB68" s="485"/>
      <c r="CC68" s="37"/>
      <c r="CD68" s="317"/>
      <c r="CE68" s="317"/>
      <c r="CF68" s="8" t="s">
        <v>206</v>
      </c>
      <c r="CG68" s="321"/>
      <c r="CH68" s="321" t="e">
        <f>IF(CH69&lt;1,0,CH70-CH69)</f>
        <v>#DIV/0!</v>
      </c>
      <c r="CI68" s="321" t="e">
        <f t="shared" ref="CI68:DA68" ca="1" si="154">IF(CI69&lt;1,0,CI70-CI69)</f>
        <v>#DIV/0!</v>
      </c>
      <c r="CJ68" s="321" t="e">
        <f t="shared" ca="1" si="154"/>
        <v>#DIV/0!</v>
      </c>
      <c r="CK68" s="321" t="e">
        <f t="shared" ca="1" si="154"/>
        <v>#DIV/0!</v>
      </c>
      <c r="CL68" s="321" t="e">
        <f t="shared" ca="1" si="154"/>
        <v>#DIV/0!</v>
      </c>
      <c r="CM68" s="321" t="e">
        <f t="shared" ca="1" si="154"/>
        <v>#DIV/0!</v>
      </c>
      <c r="CN68" s="321" t="e">
        <f t="shared" ca="1" si="154"/>
        <v>#DIV/0!</v>
      </c>
      <c r="CO68" s="321" t="e">
        <f t="shared" ca="1" si="154"/>
        <v>#DIV/0!</v>
      </c>
      <c r="CP68" s="321" t="e">
        <f t="shared" ca="1" si="154"/>
        <v>#DIV/0!</v>
      </c>
      <c r="CQ68" s="321" t="e">
        <f t="shared" ca="1" si="154"/>
        <v>#DIV/0!</v>
      </c>
      <c r="CR68" s="321" t="e">
        <f t="shared" ca="1" si="154"/>
        <v>#DIV/0!</v>
      </c>
      <c r="CS68" s="321" t="e">
        <f t="shared" ca="1" si="154"/>
        <v>#DIV/0!</v>
      </c>
      <c r="CT68" s="321" t="e">
        <f t="shared" ca="1" si="154"/>
        <v>#DIV/0!</v>
      </c>
      <c r="CU68" s="321" t="e">
        <f t="shared" ca="1" si="154"/>
        <v>#DIV/0!</v>
      </c>
      <c r="CV68" s="321" t="e">
        <f t="shared" ca="1" si="154"/>
        <v>#DIV/0!</v>
      </c>
      <c r="CW68" s="321" t="e">
        <f t="shared" ca="1" si="154"/>
        <v>#DIV/0!</v>
      </c>
      <c r="CX68" s="321" t="e">
        <f t="shared" ca="1" si="154"/>
        <v>#DIV/0!</v>
      </c>
      <c r="CY68" s="321" t="e">
        <f t="shared" ca="1" si="154"/>
        <v>#DIV/0!</v>
      </c>
      <c r="CZ68" s="321" t="e">
        <f t="shared" ca="1" si="154"/>
        <v>#DIV/0!</v>
      </c>
      <c r="DA68" s="321" t="e">
        <f t="shared" ca="1" si="154"/>
        <v>#DIV/0!</v>
      </c>
    </row>
    <row r="69" spans="2:105" ht="15" hidden="1" customHeight="1" outlineLevel="1">
      <c r="B69" s="287"/>
      <c r="C69" s="310"/>
      <c r="D69" s="310"/>
      <c r="E69" s="310"/>
      <c r="F69" s="311" t="str">
        <f>_xlfn.IFNA(INDEX(Table_Def[[Asset category]:[Unit]],MATCH(Insert_Assets!C69,Table_Def[Asset category],0),2),"")</f>
        <v/>
      </c>
      <c r="G69" s="481"/>
      <c r="H69" s="439" t="s">
        <v>221</v>
      </c>
      <c r="I69" s="544">
        <f t="shared" si="106"/>
        <v>0</v>
      </c>
      <c r="J69" s="345"/>
      <c r="K69" s="310"/>
      <c r="L69" s="544">
        <f t="shared" si="151"/>
        <v>0</v>
      </c>
      <c r="M69" s="543">
        <f t="shared" si="130"/>
        <v>1</v>
      </c>
      <c r="N69" s="544">
        <f t="shared" si="4"/>
        <v>0</v>
      </c>
      <c r="O69" s="314">
        <f>_xlfn.IFNA(IF(INDEX(Table_Def[],MATCH(C69,Table_Def[Asset category],0),3)=0,1,INDEX(Table_Def[],MATCH(C69,Table_Def[Asset category],0),3)),0)</f>
        <v>0</v>
      </c>
      <c r="P69" s="483"/>
      <c r="Q69" s="11"/>
      <c r="R69" s="208"/>
      <c r="S69" s="208"/>
      <c r="T69" s="208"/>
      <c r="U69" s="485"/>
      <c r="V69" s="485"/>
      <c r="W69" s="485"/>
      <c r="X69" s="485"/>
      <c r="Y69" s="485"/>
      <c r="Z69" s="485"/>
      <c r="AA69" s="485"/>
      <c r="AB69" s="485"/>
      <c r="AC69" s="485"/>
      <c r="AD69" s="485"/>
      <c r="AE69" s="485"/>
      <c r="AF69" s="485"/>
      <c r="AG69" s="485"/>
      <c r="AH69" s="485"/>
      <c r="AI69" s="485"/>
      <c r="AJ69" s="485"/>
      <c r="AK69" s="485"/>
      <c r="AL69" s="485"/>
      <c r="AM69" s="485"/>
      <c r="AN69" s="485"/>
      <c r="AO69" s="485"/>
      <c r="AP69" s="485"/>
      <c r="AQ69" s="485"/>
      <c r="AR69" s="485"/>
      <c r="AS69" s="485"/>
      <c r="AT69" s="485"/>
      <c r="AU69" s="485"/>
      <c r="AV69" s="485"/>
      <c r="AW69" s="485"/>
      <c r="AX69" s="485"/>
      <c r="AY69" s="485"/>
      <c r="AZ69" s="485"/>
      <c r="BA69" s="485"/>
      <c r="BB69" s="485"/>
      <c r="BC69" s="485"/>
      <c r="BD69" s="485"/>
      <c r="BE69" s="485"/>
      <c r="BF69" s="485"/>
      <c r="BG69" s="485"/>
      <c r="BH69" s="485"/>
      <c r="BI69" s="485"/>
      <c r="BJ69" s="485"/>
      <c r="BK69" s="485"/>
      <c r="BL69" s="485"/>
      <c r="BM69" s="485"/>
      <c r="BN69" s="485"/>
      <c r="BO69" s="485"/>
      <c r="BP69" s="485"/>
      <c r="BQ69" s="485"/>
      <c r="BR69" s="485"/>
      <c r="BS69" s="485"/>
      <c r="BT69" s="485"/>
      <c r="BU69" s="485"/>
      <c r="BV69" s="485"/>
      <c r="BW69" s="485"/>
      <c r="BX69" s="485"/>
      <c r="BY69" s="485"/>
      <c r="BZ69" s="485"/>
      <c r="CA69" s="485"/>
      <c r="CB69" s="485"/>
      <c r="CC69" s="37"/>
      <c r="CD69" s="317"/>
      <c r="CE69" s="317"/>
      <c r="CF69" s="8" t="s">
        <v>207</v>
      </c>
      <c r="CH69" s="321" t="e">
        <f>CH67*Insert_Finance!$D$32</f>
        <v>#DIV/0!</v>
      </c>
      <c r="CI69" s="321" t="e">
        <f ca="1">CI67*Insert_Finance!$D$32</f>
        <v>#DIV/0!</v>
      </c>
      <c r="CJ69" s="321" t="e">
        <f ca="1">CJ67*Insert_Finance!$D$32</f>
        <v>#DIV/0!</v>
      </c>
      <c r="CK69" s="321" t="e">
        <f ca="1">CK67*Insert_Finance!$D$32</f>
        <v>#DIV/0!</v>
      </c>
      <c r="CL69" s="321" t="e">
        <f ca="1">CL67*Insert_Finance!$D$32</f>
        <v>#DIV/0!</v>
      </c>
      <c r="CM69" s="321" t="e">
        <f ca="1">CM67*Insert_Finance!$D$32</f>
        <v>#DIV/0!</v>
      </c>
      <c r="CN69" s="321" t="e">
        <f ca="1">CN67*Insert_Finance!$D$32</f>
        <v>#DIV/0!</v>
      </c>
      <c r="CO69" s="321" t="e">
        <f ca="1">CO67*Insert_Finance!$D$32</f>
        <v>#DIV/0!</v>
      </c>
      <c r="CP69" s="321" t="e">
        <f ca="1">CP67*Insert_Finance!$D$32</f>
        <v>#DIV/0!</v>
      </c>
      <c r="CQ69" s="321" t="e">
        <f ca="1">CQ67*Insert_Finance!$D$32</f>
        <v>#DIV/0!</v>
      </c>
      <c r="CR69" s="321" t="e">
        <f ca="1">CR67*Insert_Finance!$D$32</f>
        <v>#DIV/0!</v>
      </c>
      <c r="CS69" s="321" t="e">
        <f ca="1">CS67*Insert_Finance!$D$32</f>
        <v>#DIV/0!</v>
      </c>
      <c r="CT69" s="321" t="e">
        <f ca="1">CT67*Insert_Finance!$D$32</f>
        <v>#DIV/0!</v>
      </c>
      <c r="CU69" s="321" t="e">
        <f ca="1">CU67*Insert_Finance!$D$32</f>
        <v>#DIV/0!</v>
      </c>
      <c r="CV69" s="321" t="e">
        <f ca="1">CV67*Insert_Finance!$D$32</f>
        <v>#DIV/0!</v>
      </c>
      <c r="CW69" s="321" t="e">
        <f ca="1">CW67*Insert_Finance!$D$32</f>
        <v>#DIV/0!</v>
      </c>
      <c r="CX69" s="321" t="e">
        <f ca="1">CX67*Insert_Finance!$D$32</f>
        <v>#DIV/0!</v>
      </c>
      <c r="CY69" s="321" t="e">
        <f ca="1">CY67*Insert_Finance!$D$32</f>
        <v>#DIV/0!</v>
      </c>
      <c r="CZ69" s="321" t="e">
        <f ca="1">CZ67*Insert_Finance!$D$32</f>
        <v>#DIV/0!</v>
      </c>
      <c r="DA69" s="321" t="e">
        <f ca="1">DA67*Insert_Finance!$D$32</f>
        <v>#DIV/0!</v>
      </c>
    </row>
    <row r="70" spans="2:105" ht="15" hidden="1" customHeight="1" outlineLevel="1">
      <c r="B70" s="287"/>
      <c r="C70" s="310"/>
      <c r="D70" s="310"/>
      <c r="E70" s="310"/>
      <c r="F70" s="311" t="str">
        <f>_xlfn.IFNA(INDEX(Table_Def[[Asset category]:[Unit]],MATCH(Insert_Assets!C70,Table_Def[Asset category],0),2),"")</f>
        <v/>
      </c>
      <c r="G70" s="481"/>
      <c r="H70" s="439" t="s">
        <v>221</v>
      </c>
      <c r="I70" s="544">
        <f t="shared" si="106"/>
        <v>0</v>
      </c>
      <c r="J70" s="345"/>
      <c r="K70" s="310"/>
      <c r="L70" s="544">
        <f t="shared" si="151"/>
        <v>0</v>
      </c>
      <c r="M70" s="543">
        <f t="shared" si="130"/>
        <v>1</v>
      </c>
      <c r="N70" s="544">
        <f t="shared" si="4"/>
        <v>0</v>
      </c>
      <c r="O70" s="314">
        <f>_xlfn.IFNA(IF(INDEX(Table_Def[],MATCH(C70,Table_Def[Asset category],0),3)=0,1,INDEX(Table_Def[],MATCH(C70,Table_Def[Asset category],0),3)),0)</f>
        <v>0</v>
      </c>
      <c r="P70" s="483"/>
      <c r="Q70" s="11"/>
      <c r="R70" s="208"/>
      <c r="S70" s="208"/>
      <c r="T70" s="208"/>
      <c r="U70" s="485"/>
      <c r="V70" s="485"/>
      <c r="W70" s="485"/>
      <c r="X70" s="485"/>
      <c r="Y70" s="485"/>
      <c r="Z70" s="485"/>
      <c r="AA70" s="485"/>
      <c r="AB70" s="485"/>
      <c r="AC70" s="485"/>
      <c r="AD70" s="485"/>
      <c r="AE70" s="485"/>
      <c r="AF70" s="485"/>
      <c r="AG70" s="485"/>
      <c r="AH70" s="485"/>
      <c r="AI70" s="485"/>
      <c r="AJ70" s="485"/>
      <c r="AK70" s="485"/>
      <c r="AL70" s="485"/>
      <c r="AM70" s="485"/>
      <c r="AN70" s="485"/>
      <c r="AO70" s="485"/>
      <c r="AP70" s="485"/>
      <c r="AQ70" s="485"/>
      <c r="AR70" s="485"/>
      <c r="AS70" s="485"/>
      <c r="AT70" s="485"/>
      <c r="AU70" s="485"/>
      <c r="AV70" s="485"/>
      <c r="AW70" s="485"/>
      <c r="AX70" s="485"/>
      <c r="AY70" s="485"/>
      <c r="AZ70" s="485"/>
      <c r="BA70" s="485"/>
      <c r="BB70" s="485"/>
      <c r="BC70" s="485"/>
      <c r="BD70" s="485"/>
      <c r="BE70" s="485"/>
      <c r="BF70" s="485"/>
      <c r="BG70" s="485"/>
      <c r="BH70" s="485"/>
      <c r="BI70" s="485"/>
      <c r="BJ70" s="485"/>
      <c r="BK70" s="485"/>
      <c r="BL70" s="485"/>
      <c r="BM70" s="485"/>
      <c r="BN70" s="485"/>
      <c r="BO70" s="485"/>
      <c r="BP70" s="485"/>
      <c r="BQ70" s="485"/>
      <c r="BR70" s="485"/>
      <c r="BS70" s="485"/>
      <c r="BT70" s="485"/>
      <c r="BU70" s="485"/>
      <c r="BV70" s="485"/>
      <c r="BW70" s="485"/>
      <c r="BX70" s="485"/>
      <c r="BY70" s="485"/>
      <c r="BZ70" s="485"/>
      <c r="CA70" s="485"/>
      <c r="CB70" s="485"/>
      <c r="CC70" s="37"/>
      <c r="CD70" s="317"/>
      <c r="CE70" s="317"/>
      <c r="CF70" s="8" t="s">
        <v>208</v>
      </c>
      <c r="CG70" s="321"/>
      <c r="CH70" s="321">
        <f ca="1">IF(CH67=0,0,
IF(CH67&lt;1,0,
IF($O64-CH65&lt;&gt;$O64,-PMT(Insert_Finance!$D$32,$O64,OFFSET(CH67,,(CH65-$O64),1,1),0,0),
IF(CH65=0,0,CG70))))</f>
        <v>0</v>
      </c>
      <c r="CI70" s="321">
        <f ca="1">IF(CI67=0,0,
IF(CI67&lt;1,0,
IF($O64-CI65&lt;&gt;$O64,-PMT(Insert_Finance!$D$32,$O64,OFFSET(CI67,,(CI65-$O64),1,1),0,0),
IF(CI65=0,0,CH70))))</f>
        <v>0</v>
      </c>
      <c r="CJ70" s="321">
        <f ca="1">IF(CJ67=0,0,
IF(CJ67&lt;1,0,
IF($O64-CJ65&lt;&gt;$O64,-PMT(Insert_Finance!$D$32,$O64,OFFSET(CJ67,,(CJ65-$O64),1,1),0,0),
IF(CJ65=0,0,CI70))))</f>
        <v>0</v>
      </c>
      <c r="CK70" s="321">
        <f ca="1">IF(CK67=0,0,
IF(CK67&lt;1,0,
IF($O64-CK65&lt;&gt;$O64,-PMT(Insert_Finance!$D$32,$O64,OFFSET(CK67,,(CK65-$O64),1,1),0,0),
IF(CK65=0,0,CJ70))))</f>
        <v>0</v>
      </c>
      <c r="CL70" s="321">
        <f ca="1">IF(CL67=0,0,
IF(CL67&lt;1,0,
IF($O64-CL65&lt;&gt;$O64,-PMT(Insert_Finance!$D$32,$O64,OFFSET(CL67,,(CL65-$O64),1,1),0,0),
IF(CL65=0,0,CK70))))</f>
        <v>0</v>
      </c>
      <c r="CM70" s="321">
        <f ca="1">IF(CM67=0,0,
IF(CM67&lt;1,0,
IF($O64-CM65&lt;&gt;$O64,-PMT(Insert_Finance!$D$32,$O64,OFFSET(CM67,,(CM65-$O64),1,1),0,0),
IF(CM65=0,0,CL70))))</f>
        <v>0</v>
      </c>
      <c r="CN70" s="321">
        <f ca="1">IF(CN67=0,0,
IF(CN67&lt;1,0,
IF($O64-CN65&lt;&gt;$O64,-PMT(Insert_Finance!$D$32,$O64,OFFSET(CN67,,(CN65-$O64),1,1),0,0),
IF(CN65=0,0,CM70))))</f>
        <v>0</v>
      </c>
      <c r="CO70" s="321">
        <f ca="1">IF(CO67=0,0,
IF(CO67&lt;1,0,
IF($O64-CO65&lt;&gt;$O64,-PMT(Insert_Finance!$D$32,$O64,OFFSET(CO67,,(CO65-$O64),1,1),0,0),
IF(CO65=0,0,CN70))))</f>
        <v>0</v>
      </c>
      <c r="CP70" s="321">
        <f ca="1">IF(CP67=0,0,
IF(CP67&lt;1,0,
IF($O64-CP65&lt;&gt;$O64,-PMT(Insert_Finance!$D$32,$O64,OFFSET(CP67,,(CP65-$O64),1,1),0,0),
IF(CP65=0,0,CO70))))</f>
        <v>0</v>
      </c>
      <c r="CQ70" s="321">
        <f ca="1">IF(CQ67=0,0,
IF(CQ67&lt;1,0,
IF($O64-CQ65&lt;&gt;$O64,-PMT(Insert_Finance!$D$32,$O64,OFFSET(CQ67,,(CQ65-$O64),1,1),0,0),
IF(CQ65=0,0,CP70))))</f>
        <v>0</v>
      </c>
      <c r="CR70" s="321">
        <f ca="1">IF(CR67=0,0,
IF(CR67&lt;1,0,
IF($O64-CR65&lt;&gt;$O64,-PMT(Insert_Finance!$D$32,$O64,OFFSET(CR67,,(CR65-$O64),1,1),0,0),
IF(CR65=0,0,CQ70))))</f>
        <v>0</v>
      </c>
      <c r="CS70" s="321">
        <f ca="1">IF(CS67=0,0,
IF(CS67&lt;1,0,
IF($O64-CS65&lt;&gt;$O64,-PMT(Insert_Finance!$D$32,$O64,OFFSET(CS67,,(CS65-$O64),1,1),0,0),
IF(CS65=0,0,CR70))))</f>
        <v>0</v>
      </c>
      <c r="CT70" s="321">
        <f ca="1">IF(CT67=0,0,
IF(CT67&lt;1,0,
IF($O64-CT65&lt;&gt;$O64,-PMT(Insert_Finance!$D$32,$O64,OFFSET(CT67,,(CT65-$O64),1,1),0,0),
IF(CT65=0,0,CS70))))</f>
        <v>0</v>
      </c>
      <c r="CU70" s="321">
        <f ca="1">IF(CU67=0,0,
IF(CU67&lt;1,0,
IF($O64-CU65&lt;&gt;$O64,-PMT(Insert_Finance!$D$32,$O64,OFFSET(CU67,,(CU65-$O64),1,1),0,0),
IF(CU65=0,0,CT70))))</f>
        <v>0</v>
      </c>
      <c r="CV70" s="321">
        <f ca="1">IF(CV67=0,0,
IF(CV67&lt;1,0,
IF($O64-CV65&lt;&gt;$O64,-PMT(Insert_Finance!$D$32,$O64,OFFSET(CV67,,(CV65-$O64),1,1),0,0),
IF(CV65=0,0,CU70))))</f>
        <v>0</v>
      </c>
      <c r="CW70" s="321">
        <f ca="1">IF(CW67=0,0,
IF(CW67&lt;1,0,
IF($O64-CW65&lt;&gt;$O64,-PMT(Insert_Finance!$D$32,$O64,OFFSET(CW67,,(CW65-$O64),1,1),0,0),
IF(CW65=0,0,CV70))))</f>
        <v>0</v>
      </c>
      <c r="CX70" s="321">
        <f ca="1">IF(CX67=0,0,
IF(CX67&lt;1,0,
IF($O64-CX65&lt;&gt;$O64,-PMT(Insert_Finance!$D$32,$O64,OFFSET(CX67,,(CX65-$O64),1,1),0,0),
IF(CX65=0,0,CW70))))</f>
        <v>0</v>
      </c>
      <c r="CY70" s="321">
        <f ca="1">IF(CY67=0,0,
IF(CY67&lt;1,0,
IF($O64-CY65&lt;&gt;$O64,-PMT(Insert_Finance!$D$32,$O64,OFFSET(CY67,,(CY65-$O64),1,1),0,0),
IF(CY65=0,0,CX70))))</f>
        <v>0</v>
      </c>
      <c r="CZ70" s="321">
        <f ca="1">IF(CZ67=0,0,
IF(CZ67&lt;1,0,
IF($O64-CZ65&lt;&gt;$O64,-PMT(Insert_Finance!$D$32,$O64,OFFSET(CZ67,,(CZ65-$O64),1,1),0,0),
IF(CZ65=0,0,CY70))))</f>
        <v>0</v>
      </c>
      <c r="DA70" s="321">
        <f ca="1">IF(DA67=0,0,
IF(DA67&lt;1,0,
IF($O64-DA65&lt;&gt;$O64,-PMT(Insert_Finance!$D$32,$O64,OFFSET(DA67,,(DA65-$O64),1,1),0,0),
IF(DA65=0,0,CZ70))))</f>
        <v>0</v>
      </c>
    </row>
    <row r="71" spans="2:105" ht="30" customHeight="1" collapsed="1">
      <c r="B71" s="287"/>
      <c r="C71" s="310"/>
      <c r="D71" s="310"/>
      <c r="E71" s="310"/>
      <c r="F71" s="311" t="str">
        <f>Insert_Villages!D22</f>
        <v>kWp</v>
      </c>
      <c r="G71" s="481"/>
      <c r="H71" s="439" t="s">
        <v>221</v>
      </c>
      <c r="I71" s="544">
        <f t="shared" si="106"/>
        <v>0</v>
      </c>
      <c r="J71" s="348"/>
      <c r="K71" s="310"/>
      <c r="L71" s="544">
        <f t="shared" si="151"/>
        <v>0</v>
      </c>
      <c r="M71" s="543">
        <f t="shared" si="130"/>
        <v>1</v>
      </c>
      <c r="N71" s="544">
        <f t="shared" si="4"/>
        <v>0</v>
      </c>
      <c r="O71" s="314">
        <f>_xlfn.IFNA(IF(INDEX(Table_Def[],MATCH(C71,Table_Def[Asset category],0),3)=0,20,INDEX(Table_Def[],MATCH(C71,Table_Def[Asset category],0),3)),0)</f>
        <v>0</v>
      </c>
      <c r="P71" s="483"/>
      <c r="Q71" s="11"/>
      <c r="R71" s="208"/>
      <c r="S71" s="208"/>
      <c r="T71" s="208"/>
      <c r="U71" s="485">
        <f>SUMIF($CH$7:$DA$7,U$16,$CH75:$DA75)</f>
        <v>0</v>
      </c>
      <c r="V71" s="485">
        <f>SUMIF($CH$7:$DA$7,U$16,$CH74:$DA74)</f>
        <v>0</v>
      </c>
      <c r="W71" s="485">
        <f>SUMIF($CH$7:$DA$7,U$16,$CH76:$DA76)</f>
        <v>0</v>
      </c>
      <c r="X71" s="485">
        <f>SUMIF($CH$7:$DA$7,X$16,$CH75:$DA75)</f>
        <v>0</v>
      </c>
      <c r="Y71" s="485">
        <f>SUMIF($CH$7:$DA$7,X$16,$CH74:$DA74)</f>
        <v>0</v>
      </c>
      <c r="Z71" s="485">
        <f>SUMIF($CH$7:$DA$7,X$16,$CH76:$DA76)</f>
        <v>0</v>
      </c>
      <c r="AA71" s="485">
        <f>SUMIF($CH$7:$DA$7,AA$16,$CH75:$DA75)</f>
        <v>0</v>
      </c>
      <c r="AB71" s="485">
        <f>SUMIF($CH$7:$DA$7,AA$16,$CH74:$DA74)</f>
        <v>0</v>
      </c>
      <c r="AC71" s="485">
        <f>SUMIF($CH$7:$DA$7,AA$16,$CH76:$DA76)</f>
        <v>0</v>
      </c>
      <c r="AD71" s="485">
        <f>SUMIF($CH$7:$DA$7,AD$16,$CH75:$DA75)</f>
        <v>0</v>
      </c>
      <c r="AE71" s="485">
        <f>SUMIF($CH$7:$DA$7,AD$16,$CH74:$DA74)</f>
        <v>0</v>
      </c>
      <c r="AF71" s="485">
        <f>SUMIF($CH$7:$DA$7,AD$16,$CH76:$DA76)</f>
        <v>0</v>
      </c>
      <c r="AG71" s="485">
        <f>SUMIF($CH$7:$DA$7,AG$16,$CH75:$DA75)</f>
        <v>0</v>
      </c>
      <c r="AH71" s="485">
        <f>SUMIF($CH$7:$DA$7,AG$16,$CH74:$DA74)</f>
        <v>0</v>
      </c>
      <c r="AI71" s="485">
        <f>SUMIF($CH$7:$DA$7,AG$16,$CH76:$DA76)</f>
        <v>0</v>
      </c>
      <c r="AJ71" s="485">
        <f>SUMIF($CH$7:$DA$7,AJ$16,$CH75:$DA75)</f>
        <v>0</v>
      </c>
      <c r="AK71" s="485">
        <f>SUMIF($CH$7:$DA$7,AJ$16,$CH74:$DA74)</f>
        <v>0</v>
      </c>
      <c r="AL71" s="485">
        <f>SUMIF($CH$7:$DA$7,AJ$16,$CH76:$DA76)</f>
        <v>0</v>
      </c>
      <c r="AM71" s="485">
        <f>SUMIF($CH$7:$DA$7,AM$16,$CH75:$DA75)</f>
        <v>0</v>
      </c>
      <c r="AN71" s="485">
        <f>SUMIF($CH$7:$DA$7,AM$16,$CH74:$DA74)</f>
        <v>0</v>
      </c>
      <c r="AO71" s="485">
        <f>SUMIF($CH$7:$DA$7,AM$16,$CH76:$DA76)</f>
        <v>0</v>
      </c>
      <c r="AP71" s="485">
        <f>SUMIF($CH$7:$DA$7,AP$16,$CH75:$DA75)</f>
        <v>0</v>
      </c>
      <c r="AQ71" s="485">
        <f>SUMIF($CH$7:$DA$7,AP$16,$CH74:$DA74)</f>
        <v>0</v>
      </c>
      <c r="AR71" s="485">
        <f>SUMIF($CH$7:$DA$7,AP$16,$CH76:$DA76)</f>
        <v>0</v>
      </c>
      <c r="AS71" s="485">
        <f>SUMIF($CH$7:$DA$7,AS$16,$CH75:$DA75)</f>
        <v>0</v>
      </c>
      <c r="AT71" s="485">
        <f>SUMIF($CH$7:$DA$7,AS$16,$CH74:$DA74)</f>
        <v>0</v>
      </c>
      <c r="AU71" s="485">
        <f>SUMIF($CH$7:$DA$7,AS$16,$CH76:$DA76)</f>
        <v>0</v>
      </c>
      <c r="AV71" s="485">
        <f>SUMIF($CH$7:$DA$7,AV$16,$CH75:$DA75)</f>
        <v>0</v>
      </c>
      <c r="AW71" s="485">
        <f>SUMIF($CH$7:$DA$7,AV$16,$CH74:$DA74)</f>
        <v>0</v>
      </c>
      <c r="AX71" s="485">
        <f>SUMIF($CH$7:$DA$7,AV$16,$CH76:$DA76)</f>
        <v>0</v>
      </c>
      <c r="AY71" s="485">
        <f>SUMIF($CH$7:$DA$7,AY$16,$CH75:$DA75)</f>
        <v>0</v>
      </c>
      <c r="AZ71" s="485">
        <f>SUMIF($CH$7:$DA$7,AY$16,$CH74:$DA74)</f>
        <v>0</v>
      </c>
      <c r="BA71" s="485">
        <f>SUMIF($CH$7:$DA$7,AY$16,$CH76:$DA76)</f>
        <v>0</v>
      </c>
      <c r="BB71" s="485">
        <f>SUMIF($CH$7:$DA$7,BB$16,$CH75:$DA75)</f>
        <v>0</v>
      </c>
      <c r="BC71" s="485">
        <f>SUMIF($CH$7:$DA$7,BB$16,$CH74:$DA74)</f>
        <v>0</v>
      </c>
      <c r="BD71" s="485">
        <f>SUMIF($CH$7:$DA$7,BB$16,$CH76:$DA76)</f>
        <v>0</v>
      </c>
      <c r="BE71" s="485">
        <f>SUMIF($CH$7:$DA$7,BE$16,$CH75:$DA75)</f>
        <v>0</v>
      </c>
      <c r="BF71" s="485">
        <f>SUMIF($CH$7:$DA$7,BE$16,$CH74:$DA74)</f>
        <v>0</v>
      </c>
      <c r="BG71" s="485">
        <f>SUMIF($CH$7:$DA$7,BE$16,$CH76:$DA76)</f>
        <v>0</v>
      </c>
      <c r="BH71" s="485">
        <f>SUMIF($CH$7:$DA$7,BH$16,$CH75:$DA75)</f>
        <v>0</v>
      </c>
      <c r="BI71" s="485">
        <f>SUMIF($CH$7:$DA$7,BH$16,$CH74:$DA74)</f>
        <v>0</v>
      </c>
      <c r="BJ71" s="485">
        <f>SUMIF($CH$7:$DA$7,BH$16,$CH76:$DA76)</f>
        <v>0</v>
      </c>
      <c r="BK71" s="485">
        <f>SUMIF($CH$7:$DA$7,BK$16,$CH75:$DA75)</f>
        <v>0</v>
      </c>
      <c r="BL71" s="485">
        <f>SUMIF($CH$7:$DA$7,BK$16,$CH74:$DA74)</f>
        <v>0</v>
      </c>
      <c r="BM71" s="485">
        <f>SUMIF($CH$7:$DA$7,BK$16,$CH76:$DA76)</f>
        <v>0</v>
      </c>
      <c r="BN71" s="485">
        <f>SUMIF($CH$7:$DA$7,BN$16,$CH75:$DA75)</f>
        <v>0</v>
      </c>
      <c r="BO71" s="485">
        <f>SUMIF($CH$7:$DA$7,BN$16,$CH74:$DA74)</f>
        <v>0</v>
      </c>
      <c r="BP71" s="485">
        <f>SUMIF($CH$7:$DA$7,BN$16,$CH76:$DA76)</f>
        <v>0</v>
      </c>
      <c r="BQ71" s="485">
        <f>SUMIF($CH$7:$DA$7,BQ$16,$CH75:$DA75)</f>
        <v>0</v>
      </c>
      <c r="BR71" s="485">
        <f>SUMIF($CH$7:$DA$7,BQ$16,$CH74:$DA74)</f>
        <v>0</v>
      </c>
      <c r="BS71" s="485">
        <f>SUMIF($CH$7:$DA$7,BQ$16,$CH76:$DA76)</f>
        <v>0</v>
      </c>
      <c r="BT71" s="485">
        <f>SUMIF($CH$7:$DA$7,BT$16,$CH75:$DA75)</f>
        <v>0</v>
      </c>
      <c r="BU71" s="485">
        <f>SUMIF($CH$7:$DA$7,BT$16,$CH74:$DA74)</f>
        <v>0</v>
      </c>
      <c r="BV71" s="485">
        <f>SUMIF($CH$7:$DA$7,BT$16,$CH76:$DA76)</f>
        <v>0</v>
      </c>
      <c r="BW71" s="485">
        <f>SUMIF($CH$7:$DA$7,BW$16,$CH75:$DA75)</f>
        <v>0</v>
      </c>
      <c r="BX71" s="485">
        <f>SUMIF($CH$7:$DA$7,BW$16,$CH74:$DA74)</f>
        <v>0</v>
      </c>
      <c r="BY71" s="485">
        <f>SUMIF($CH$7:$DA$7,BW$16,$CH76:$DA76)</f>
        <v>0</v>
      </c>
      <c r="BZ71" s="485">
        <f>SUMIF($CH$7:$DA$7,BZ$16,$CH75:$DA75)</f>
        <v>0</v>
      </c>
      <c r="CA71" s="485">
        <f>SUMIF($CH$7:$DA$7,BZ$16,$CH74:$DA74)</f>
        <v>0</v>
      </c>
      <c r="CB71" s="485">
        <f>SUMIF($CH$7:$DA$7,BZ$16,$CH76:$DA76)</f>
        <v>0</v>
      </c>
      <c r="CC71" s="37"/>
      <c r="CD71" s="317"/>
      <c r="CE71" s="317"/>
      <c r="CG71" s="73"/>
      <c r="CH71" s="322"/>
      <c r="CI71" s="322"/>
      <c r="CJ71" s="322"/>
      <c r="CK71" s="322"/>
      <c r="CL71" s="322"/>
      <c r="CM71" s="322"/>
      <c r="CN71" s="322"/>
      <c r="CO71" s="322"/>
    </row>
    <row r="72" spans="2:105" ht="15" hidden="1" customHeight="1" outlineLevel="1">
      <c r="B72" s="287"/>
      <c r="C72" s="310"/>
      <c r="D72" s="310"/>
      <c r="E72" s="310"/>
      <c r="F72" s="311" t="str">
        <f>_xlfn.IFNA(INDEX(Table_Def[[Asset category]:[Unit]],MATCH(Insert_Assets!C72,Table_Def[Asset category],0),2),"")</f>
        <v/>
      </c>
      <c r="G72" s="481"/>
      <c r="H72" s="439" t="s">
        <v>221</v>
      </c>
      <c r="I72" s="544">
        <f t="shared" si="106"/>
        <v>0</v>
      </c>
      <c r="J72" s="345"/>
      <c r="K72" s="310"/>
      <c r="L72" s="544">
        <f t="shared" si="151"/>
        <v>0</v>
      </c>
      <c r="M72" s="543">
        <f t="shared" si="130"/>
        <v>1</v>
      </c>
      <c r="N72" s="544">
        <f t="shared" si="4"/>
        <v>0</v>
      </c>
      <c r="O72" s="314">
        <f>_xlfn.IFNA(IF(INDEX(Table_Def[],MATCH(C72,Table_Def[Asset category],0),3)=0,20,INDEX(Table_Def[],MATCH(C72,Table_Def[Asset category],0),3)),0)</f>
        <v>0</v>
      </c>
      <c r="P72" s="483"/>
      <c r="Q72" s="11"/>
      <c r="R72" s="208"/>
      <c r="S72" s="208"/>
      <c r="T72" s="208"/>
      <c r="U72" s="485"/>
      <c r="V72" s="485"/>
      <c r="W72" s="485"/>
      <c r="X72" s="485"/>
      <c r="Y72" s="485"/>
      <c r="Z72" s="485"/>
      <c r="AA72" s="485"/>
      <c r="AB72" s="485"/>
      <c r="AC72" s="485"/>
      <c r="AD72" s="485"/>
      <c r="AE72" s="485"/>
      <c r="AF72" s="485"/>
      <c r="AG72" s="485"/>
      <c r="AH72" s="485"/>
      <c r="AI72" s="485"/>
      <c r="AJ72" s="485"/>
      <c r="AK72" s="485"/>
      <c r="AL72" s="485"/>
      <c r="AM72" s="485"/>
      <c r="AN72" s="485"/>
      <c r="AO72" s="485"/>
      <c r="AP72" s="485"/>
      <c r="AQ72" s="485"/>
      <c r="AR72" s="485"/>
      <c r="AS72" s="485"/>
      <c r="AT72" s="485"/>
      <c r="AU72" s="485"/>
      <c r="AV72" s="485"/>
      <c r="AW72" s="485"/>
      <c r="AX72" s="485"/>
      <c r="AY72" s="485"/>
      <c r="AZ72" s="485"/>
      <c r="BA72" s="485"/>
      <c r="BB72" s="485"/>
      <c r="BC72" s="485"/>
      <c r="BD72" s="485"/>
      <c r="BE72" s="485"/>
      <c r="BF72" s="485"/>
      <c r="BG72" s="485"/>
      <c r="BH72" s="485"/>
      <c r="BI72" s="485"/>
      <c r="BJ72" s="485"/>
      <c r="BK72" s="485"/>
      <c r="BL72" s="485"/>
      <c r="BM72" s="485"/>
      <c r="BN72" s="485"/>
      <c r="BO72" s="485"/>
      <c r="BP72" s="485"/>
      <c r="BQ72" s="485"/>
      <c r="BR72" s="485"/>
      <c r="BS72" s="485"/>
      <c r="BT72" s="485"/>
      <c r="BU72" s="485"/>
      <c r="BV72" s="485"/>
      <c r="BW72" s="485"/>
      <c r="BX72" s="485"/>
      <c r="BY72" s="485"/>
      <c r="BZ72" s="485"/>
      <c r="CA72" s="485"/>
      <c r="CB72" s="485"/>
      <c r="CC72" s="37"/>
      <c r="CD72" s="317"/>
      <c r="CE72" s="317"/>
      <c r="CF72" s="8" t="s">
        <v>218</v>
      </c>
      <c r="CG72" s="72"/>
      <c r="CH72" s="320">
        <f>IF($J71=CH$7,$O71,
IF(CG71&gt;0,CG71-1,0))</f>
        <v>0</v>
      </c>
      <c r="CI72" s="320">
        <f ca="1">IF(OR($J71=CI$7,CH73=$O71),$O71,
IF(CH72&gt;0,CH72-1,0))</f>
        <v>0</v>
      </c>
      <c r="CJ72" s="320">
        <f t="shared" ref="CJ72" ca="1" si="155">IF(OR($J71=CJ$7,CI73=$O71),$O71,
IF(CI72&gt;0,CI72-1,0))</f>
        <v>0</v>
      </c>
      <c r="CK72" s="320">
        <f t="shared" ref="CK72" ca="1" si="156">IF(OR($J71=CK$7,CJ73=$O71),$O71,
IF(CJ72&gt;0,CJ72-1,0))</f>
        <v>0</v>
      </c>
      <c r="CL72" s="320">
        <f t="shared" ref="CL72" ca="1" si="157">IF(OR($J71=CL$7,CK73=$O71),$O71,
IF(CK72&gt;0,CK72-1,0))</f>
        <v>0</v>
      </c>
      <c r="CM72" s="320">
        <f t="shared" ref="CM72" ca="1" si="158">IF(OR($J71=CM$7,CL73=$O71),$O71,
IF(CL72&gt;0,CL72-1,0))</f>
        <v>0</v>
      </c>
      <c r="CN72" s="320">
        <f t="shared" ref="CN72" ca="1" si="159">IF(OR($J71=CN$7,CM73=$O71),$O71,
IF(CM72&gt;0,CM72-1,0))</f>
        <v>0</v>
      </c>
      <c r="CO72" s="320">
        <f t="shared" ref="CO72" ca="1" si="160">IF(OR($J71=CO$7,CN73=$O71),$O71,
IF(CN72&gt;0,CN72-1,0))</f>
        <v>0</v>
      </c>
      <c r="CP72" s="320">
        <f t="shared" ref="CP72" ca="1" si="161">IF(OR($J71=CP$7,CO73=$O71),$O71,
IF(CO72&gt;0,CO72-1,0))</f>
        <v>0</v>
      </c>
      <c r="CQ72" s="320">
        <f t="shared" ref="CQ72" ca="1" si="162">IF(OR($J71=CQ$7,CP73=$O71),$O71,
IF(CP72&gt;0,CP72-1,0))</f>
        <v>0</v>
      </c>
      <c r="CR72" s="320">
        <f t="shared" ref="CR72" ca="1" si="163">IF(OR($J71=CR$7,CQ73=$O71),$O71,
IF(CQ72&gt;0,CQ72-1,0))</f>
        <v>0</v>
      </c>
      <c r="CS72" s="320">
        <f t="shared" ref="CS72" ca="1" si="164">IF(OR($J71=CS$7,CR73=$O71),$O71,
IF(CR72&gt;0,CR72-1,0))</f>
        <v>0</v>
      </c>
      <c r="CT72" s="320">
        <f t="shared" ref="CT72" ca="1" si="165">IF(OR($J71=CT$7,CS73=$O71),$O71,
IF(CS72&gt;0,CS72-1,0))</f>
        <v>0</v>
      </c>
      <c r="CU72" s="320">
        <f t="shared" ref="CU72" ca="1" si="166">IF(OR($J71=CU$7,CT73=$O71),$O71,
IF(CT72&gt;0,CT72-1,0))</f>
        <v>0</v>
      </c>
      <c r="CV72" s="320">
        <f t="shared" ref="CV72" ca="1" si="167">IF(OR($J71=CV$7,CU73=$O71),$O71,
IF(CU72&gt;0,CU72-1,0))</f>
        <v>0</v>
      </c>
      <c r="CW72" s="320">
        <f t="shared" ref="CW72" ca="1" si="168">IF(OR($J71=CW$7,CV73=$O71),$O71,
IF(CV72&gt;0,CV72-1,0))</f>
        <v>0</v>
      </c>
      <c r="CX72" s="320">
        <f t="shared" ref="CX72" ca="1" si="169">IF(OR($J71=CX$7,CW73=$O71),$O71,
IF(CW72&gt;0,CW72-1,0))</f>
        <v>0</v>
      </c>
      <c r="CY72" s="320">
        <f t="shared" ref="CY72" ca="1" si="170">IF(OR($J71=CY$7,CX73=$O71),$O71,
IF(CX72&gt;0,CX72-1,0))</f>
        <v>0</v>
      </c>
      <c r="CZ72" s="320">
        <f t="shared" ref="CZ72" ca="1" si="171">IF(OR($J71=CZ$7,CY73=$O71),$O71,
IF(CY72&gt;0,CY72-1,0))</f>
        <v>0</v>
      </c>
      <c r="DA72" s="320">
        <f t="shared" ref="DA72" ca="1" si="172">IF(OR($J71=DA$7,CZ73=$O71),$O71,
IF(CZ72&gt;0,CZ72-1,0))</f>
        <v>0</v>
      </c>
    </row>
    <row r="73" spans="2:105" ht="15" hidden="1" customHeight="1" outlineLevel="1">
      <c r="B73" s="287"/>
      <c r="C73" s="310"/>
      <c r="D73" s="310"/>
      <c r="E73" s="310"/>
      <c r="F73" s="311" t="str">
        <f>_xlfn.IFNA(INDEX(Table_Def[[Asset category]:[Unit]],MATCH(Insert_Assets!C73,Table_Def[Asset category],0),2),"")</f>
        <v/>
      </c>
      <c r="G73" s="481"/>
      <c r="H73" s="439" t="s">
        <v>221</v>
      </c>
      <c r="I73" s="544">
        <f t="shared" si="106"/>
        <v>0</v>
      </c>
      <c r="J73" s="345"/>
      <c r="K73" s="310"/>
      <c r="L73" s="544"/>
      <c r="M73" s="543">
        <f t="shared" si="130"/>
        <v>1</v>
      </c>
      <c r="N73" s="544">
        <f t="shared" si="4"/>
        <v>0</v>
      </c>
      <c r="O73" s="314">
        <f>_xlfn.IFNA(IF(INDEX(Table_Def[],MATCH(C73,Table_Def[Asset category],0),3)=0,20,INDEX(Table_Def[],MATCH(C73,Table_Def[Asset category],0),3)),0)</f>
        <v>0</v>
      </c>
      <c r="P73" s="483"/>
      <c r="Q73" s="11"/>
      <c r="R73" s="208"/>
      <c r="S73" s="208"/>
      <c r="T73" s="208"/>
      <c r="U73" s="485"/>
      <c r="V73" s="485"/>
      <c r="W73" s="485"/>
      <c r="X73" s="485"/>
      <c r="Y73" s="485"/>
      <c r="Z73" s="485"/>
      <c r="AA73" s="485"/>
      <c r="AB73" s="485"/>
      <c r="AC73" s="485"/>
      <c r="AD73" s="485"/>
      <c r="AE73" s="485"/>
      <c r="AF73" s="485"/>
      <c r="AG73" s="485"/>
      <c r="AH73" s="485"/>
      <c r="AI73" s="485"/>
      <c r="AJ73" s="485"/>
      <c r="AK73" s="485"/>
      <c r="AL73" s="485"/>
      <c r="AM73" s="485"/>
      <c r="AN73" s="485"/>
      <c r="AO73" s="485"/>
      <c r="AP73" s="485"/>
      <c r="AQ73" s="485"/>
      <c r="AR73" s="485"/>
      <c r="AS73" s="485"/>
      <c r="AT73" s="485"/>
      <c r="AU73" s="485"/>
      <c r="AV73" s="485"/>
      <c r="AW73" s="485"/>
      <c r="AX73" s="485"/>
      <c r="AY73" s="485"/>
      <c r="AZ73" s="485"/>
      <c r="BA73" s="485"/>
      <c r="BB73" s="485"/>
      <c r="BC73" s="485"/>
      <c r="BD73" s="485"/>
      <c r="BE73" s="485"/>
      <c r="BF73" s="485"/>
      <c r="BG73" s="485"/>
      <c r="BH73" s="485"/>
      <c r="BI73" s="485"/>
      <c r="BJ73" s="485"/>
      <c r="BK73" s="485"/>
      <c r="BL73" s="485"/>
      <c r="BM73" s="485"/>
      <c r="BN73" s="485"/>
      <c r="BO73" s="485"/>
      <c r="BP73" s="485"/>
      <c r="BQ73" s="485"/>
      <c r="BR73" s="485"/>
      <c r="BS73" s="485"/>
      <c r="BT73" s="485"/>
      <c r="BU73" s="485"/>
      <c r="BV73" s="485"/>
      <c r="BW73" s="485"/>
      <c r="BX73" s="485"/>
      <c r="BY73" s="485"/>
      <c r="BZ73" s="485"/>
      <c r="CA73" s="485"/>
      <c r="CB73" s="485"/>
      <c r="CC73" s="37"/>
      <c r="CD73" s="317"/>
      <c r="CE73" s="317"/>
      <c r="CF73" s="8" t="s">
        <v>219</v>
      </c>
      <c r="CG73" s="72"/>
      <c r="CH73" s="320">
        <f t="shared" ref="CH73" ca="1" si="173">IF(AND(CH72=$O71,CH72&gt;0),1,IF(CH72=0,0,OFFSET(CH72,,(CH72-$O71),1,1)-CH72+1))</f>
        <v>0</v>
      </c>
      <c r="CI73" s="320">
        <f ca="1">IF(AND(CI72=$O71,CI72&gt;0),1,IF(CI72=0,0,OFFSET(CI72,,(CI72-$O71),1,1)-CI72+1))</f>
        <v>0</v>
      </c>
      <c r="CJ73" s="320">
        <f t="shared" ref="CJ73:DA73" ca="1" si="174">IF(AND(CJ72=$O71,CJ72&gt;0),1,IF(CJ72=0,0,OFFSET(CJ72,,(CJ72-$O71),1,1)-CJ72+1))</f>
        <v>0</v>
      </c>
      <c r="CK73" s="320">
        <f t="shared" ca="1" si="174"/>
        <v>0</v>
      </c>
      <c r="CL73" s="320">
        <f t="shared" ca="1" si="174"/>
        <v>0</v>
      </c>
      <c r="CM73" s="320">
        <f t="shared" ca="1" si="174"/>
        <v>0</v>
      </c>
      <c r="CN73" s="320">
        <f t="shared" ca="1" si="174"/>
        <v>0</v>
      </c>
      <c r="CO73" s="320">
        <f t="shared" ca="1" si="174"/>
        <v>0</v>
      </c>
      <c r="CP73" s="320">
        <f t="shared" ca="1" si="174"/>
        <v>0</v>
      </c>
      <c r="CQ73" s="320">
        <f t="shared" ca="1" si="174"/>
        <v>0</v>
      </c>
      <c r="CR73" s="320">
        <f t="shared" ca="1" si="174"/>
        <v>0</v>
      </c>
      <c r="CS73" s="320">
        <f t="shared" ca="1" si="174"/>
        <v>0</v>
      </c>
      <c r="CT73" s="320">
        <f t="shared" ca="1" si="174"/>
        <v>0</v>
      </c>
      <c r="CU73" s="320">
        <f t="shared" ca="1" si="174"/>
        <v>0</v>
      </c>
      <c r="CV73" s="320">
        <f t="shared" ca="1" si="174"/>
        <v>0</v>
      </c>
      <c r="CW73" s="320">
        <f t="shared" ca="1" si="174"/>
        <v>0</v>
      </c>
      <c r="CX73" s="320">
        <f t="shared" ca="1" si="174"/>
        <v>0</v>
      </c>
      <c r="CY73" s="320">
        <f t="shared" ca="1" si="174"/>
        <v>0</v>
      </c>
      <c r="CZ73" s="320">
        <f t="shared" ca="1" si="174"/>
        <v>0</v>
      </c>
      <c r="DA73" s="320">
        <f t="shared" ca="1" si="174"/>
        <v>0</v>
      </c>
    </row>
    <row r="74" spans="2:105" ht="15" hidden="1" customHeight="1" outlineLevel="1">
      <c r="B74" s="287"/>
      <c r="C74" s="310"/>
      <c r="D74" s="310"/>
      <c r="E74" s="310"/>
      <c r="F74" s="311" t="str">
        <f>_xlfn.IFNA(INDEX(Table_Def[[Asset category]:[Unit]],MATCH(Insert_Assets!C74,Table_Def[Asset category],0),2),"")</f>
        <v/>
      </c>
      <c r="G74" s="481"/>
      <c r="H74" s="439" t="s">
        <v>221</v>
      </c>
      <c r="I74" s="544">
        <f t="shared" si="106"/>
        <v>0</v>
      </c>
      <c r="J74" s="345"/>
      <c r="K74" s="310"/>
      <c r="L74" s="544">
        <f t="shared" ref="L74:L79" si="175">SUMIF($K$21:$K$383,K74,$I$21:$I$383)</f>
        <v>0</v>
      </c>
      <c r="M74" s="543">
        <f t="shared" si="130"/>
        <v>1</v>
      </c>
      <c r="N74" s="544">
        <f t="shared" si="4"/>
        <v>0</v>
      </c>
      <c r="O74" s="314">
        <f>_xlfn.IFNA(IF(INDEX(Table_Def[],MATCH(C74,Table_Def[Asset category],0),3)=0,20,INDEX(Table_Def[],MATCH(C74,Table_Def[Asset category],0),3)),0)</f>
        <v>0</v>
      </c>
      <c r="P74" s="483"/>
      <c r="Q74" s="11"/>
      <c r="R74" s="208"/>
      <c r="S74" s="208"/>
      <c r="T74" s="208"/>
      <c r="U74" s="485"/>
      <c r="V74" s="485"/>
      <c r="W74" s="485"/>
      <c r="X74" s="485"/>
      <c r="Y74" s="485"/>
      <c r="Z74" s="485"/>
      <c r="AA74" s="485"/>
      <c r="AB74" s="485"/>
      <c r="AC74" s="485"/>
      <c r="AD74" s="485"/>
      <c r="AE74" s="485"/>
      <c r="AF74" s="485"/>
      <c r="AG74" s="485"/>
      <c r="AH74" s="485"/>
      <c r="AI74" s="485"/>
      <c r="AJ74" s="485"/>
      <c r="AK74" s="485"/>
      <c r="AL74" s="485"/>
      <c r="AM74" s="485"/>
      <c r="AN74" s="485"/>
      <c r="AO74" s="485"/>
      <c r="AP74" s="485"/>
      <c r="AQ74" s="485"/>
      <c r="AR74" s="485"/>
      <c r="AS74" s="485"/>
      <c r="AT74" s="485"/>
      <c r="AU74" s="485"/>
      <c r="AV74" s="485"/>
      <c r="AW74" s="485"/>
      <c r="AX74" s="485"/>
      <c r="AY74" s="485"/>
      <c r="AZ74" s="485"/>
      <c r="BA74" s="485"/>
      <c r="BB74" s="485"/>
      <c r="BC74" s="485"/>
      <c r="BD74" s="485"/>
      <c r="BE74" s="485"/>
      <c r="BF74" s="485"/>
      <c r="BG74" s="485"/>
      <c r="BH74" s="485"/>
      <c r="BI74" s="485"/>
      <c r="BJ74" s="485"/>
      <c r="BK74" s="485"/>
      <c r="BL74" s="485"/>
      <c r="BM74" s="485"/>
      <c r="BN74" s="485"/>
      <c r="BO74" s="485"/>
      <c r="BP74" s="485"/>
      <c r="BQ74" s="485"/>
      <c r="BR74" s="485"/>
      <c r="BS74" s="485"/>
      <c r="BT74" s="485"/>
      <c r="BU74" s="485"/>
      <c r="BV74" s="485"/>
      <c r="BW74" s="485"/>
      <c r="BX74" s="485"/>
      <c r="BY74" s="485"/>
      <c r="BZ74" s="485"/>
      <c r="CA74" s="485"/>
      <c r="CB74" s="485"/>
      <c r="CC74" s="37"/>
      <c r="CD74" s="317"/>
      <c r="CE74" s="317"/>
      <c r="CF74" s="8" t="s">
        <v>205</v>
      </c>
      <c r="CH74" s="321">
        <f t="shared" ref="CH74:CL74" si="176">IF($J71=CH$7,$I71*$M71,IF(CH72=$O71,$I71,
IF(CG74&gt;0,+CG74-CG75,0)))</f>
        <v>0</v>
      </c>
      <c r="CI74" s="321">
        <f t="shared" ca="1" si="176"/>
        <v>0</v>
      </c>
      <c r="CJ74" s="321">
        <f t="shared" ca="1" si="176"/>
        <v>0</v>
      </c>
      <c r="CK74" s="321">
        <f t="shared" ca="1" si="176"/>
        <v>0</v>
      </c>
      <c r="CL74" s="321">
        <f t="shared" ca="1" si="176"/>
        <v>0</v>
      </c>
      <c r="CM74" s="321">
        <f ca="1">IF($J71=CM$7,$I71*$M71,IF(CM72=$O71,$I71,
IF(CL74&gt;0,+CL74-CL75,0)))</f>
        <v>0</v>
      </c>
      <c r="CN74" s="321">
        <f t="shared" ref="CN74:DA74" ca="1" si="177">IF($J71=CN$7,$I71*$M71,IF(CN72=$O71,$I71,
IF(CM74&gt;0,+CM74-CM75,0)))</f>
        <v>0</v>
      </c>
      <c r="CO74" s="321">
        <f t="shared" ca="1" si="177"/>
        <v>0</v>
      </c>
      <c r="CP74" s="321">
        <f t="shared" ca="1" si="177"/>
        <v>0</v>
      </c>
      <c r="CQ74" s="321">
        <f t="shared" ca="1" si="177"/>
        <v>0</v>
      </c>
      <c r="CR74" s="321">
        <f t="shared" ca="1" si="177"/>
        <v>0</v>
      </c>
      <c r="CS74" s="321">
        <f t="shared" ca="1" si="177"/>
        <v>0</v>
      </c>
      <c r="CT74" s="321">
        <f t="shared" ca="1" si="177"/>
        <v>0</v>
      </c>
      <c r="CU74" s="321">
        <f t="shared" ca="1" si="177"/>
        <v>0</v>
      </c>
      <c r="CV74" s="321">
        <f t="shared" ca="1" si="177"/>
        <v>0</v>
      </c>
      <c r="CW74" s="321">
        <f t="shared" ca="1" si="177"/>
        <v>0</v>
      </c>
      <c r="CX74" s="321">
        <f t="shared" ca="1" si="177"/>
        <v>0</v>
      </c>
      <c r="CY74" s="321">
        <f t="shared" ca="1" si="177"/>
        <v>0</v>
      </c>
      <c r="CZ74" s="321">
        <f t="shared" ca="1" si="177"/>
        <v>0</v>
      </c>
      <c r="DA74" s="321">
        <f t="shared" ca="1" si="177"/>
        <v>0</v>
      </c>
    </row>
    <row r="75" spans="2:105" ht="15" hidden="1" customHeight="1" outlineLevel="1">
      <c r="B75" s="287"/>
      <c r="C75" s="310"/>
      <c r="D75" s="310"/>
      <c r="E75" s="310"/>
      <c r="F75" s="311" t="str">
        <f>_xlfn.IFNA(INDEX(Table_Def[[Asset category]:[Unit]],MATCH(Insert_Assets!C75,Table_Def[Asset category],0),2),"")</f>
        <v/>
      </c>
      <c r="G75" s="481"/>
      <c r="H75" s="439" t="s">
        <v>221</v>
      </c>
      <c r="I75" s="544">
        <f t="shared" si="106"/>
        <v>0</v>
      </c>
      <c r="J75" s="345"/>
      <c r="K75" s="310"/>
      <c r="L75" s="544">
        <f t="shared" si="175"/>
        <v>0</v>
      </c>
      <c r="M75" s="543">
        <f t="shared" si="130"/>
        <v>1</v>
      </c>
      <c r="N75" s="544">
        <f t="shared" si="4"/>
        <v>0</v>
      </c>
      <c r="O75" s="314">
        <f>_xlfn.IFNA(IF(INDEX(Table_Def[],MATCH(C75,Table_Def[Asset category],0),3)=0,20,INDEX(Table_Def[],MATCH(C75,Table_Def[Asset category],0),3)),0)</f>
        <v>0</v>
      </c>
      <c r="P75" s="483"/>
      <c r="Q75" s="11"/>
      <c r="R75" s="208"/>
      <c r="S75" s="208"/>
      <c r="T75" s="208"/>
      <c r="U75" s="485"/>
      <c r="V75" s="485"/>
      <c r="W75" s="485"/>
      <c r="X75" s="485"/>
      <c r="Y75" s="485"/>
      <c r="Z75" s="485"/>
      <c r="AA75" s="485"/>
      <c r="AB75" s="485"/>
      <c r="AC75" s="485"/>
      <c r="AD75" s="485"/>
      <c r="AE75" s="485"/>
      <c r="AF75" s="485"/>
      <c r="AG75" s="485"/>
      <c r="AH75" s="485"/>
      <c r="AI75" s="485"/>
      <c r="AJ75" s="485"/>
      <c r="AK75" s="485"/>
      <c r="AL75" s="485"/>
      <c r="AM75" s="485"/>
      <c r="AN75" s="485"/>
      <c r="AO75" s="485"/>
      <c r="AP75" s="485"/>
      <c r="AQ75" s="485"/>
      <c r="AR75" s="485"/>
      <c r="AS75" s="485"/>
      <c r="AT75" s="485"/>
      <c r="AU75" s="485"/>
      <c r="AV75" s="485"/>
      <c r="AW75" s="485"/>
      <c r="AX75" s="485"/>
      <c r="AY75" s="485"/>
      <c r="AZ75" s="485"/>
      <c r="BA75" s="485"/>
      <c r="BB75" s="485"/>
      <c r="BC75" s="485"/>
      <c r="BD75" s="485"/>
      <c r="BE75" s="485"/>
      <c r="BF75" s="485"/>
      <c r="BG75" s="485"/>
      <c r="BH75" s="485"/>
      <c r="BI75" s="485"/>
      <c r="BJ75" s="485"/>
      <c r="BK75" s="485"/>
      <c r="BL75" s="485"/>
      <c r="BM75" s="485"/>
      <c r="BN75" s="485"/>
      <c r="BO75" s="485"/>
      <c r="BP75" s="485"/>
      <c r="BQ75" s="485"/>
      <c r="BR75" s="485"/>
      <c r="BS75" s="485"/>
      <c r="BT75" s="485"/>
      <c r="BU75" s="485"/>
      <c r="BV75" s="485"/>
      <c r="BW75" s="485"/>
      <c r="BX75" s="485"/>
      <c r="BY75" s="485"/>
      <c r="BZ75" s="485"/>
      <c r="CA75" s="485"/>
      <c r="CB75" s="485"/>
      <c r="CC75" s="37"/>
      <c r="CD75" s="317"/>
      <c r="CE75" s="317"/>
      <c r="CF75" s="8" t="s">
        <v>206</v>
      </c>
      <c r="CG75" s="321"/>
      <c r="CH75" s="321" t="e">
        <f>IF(CH76&lt;1,0,CH77-CH76)</f>
        <v>#DIV/0!</v>
      </c>
      <c r="CI75" s="321" t="e">
        <f t="shared" ref="CI75:DA75" ca="1" si="178">IF(CI76&lt;1,0,CI77-CI76)</f>
        <v>#DIV/0!</v>
      </c>
      <c r="CJ75" s="321" t="e">
        <f t="shared" ca="1" si="178"/>
        <v>#DIV/0!</v>
      </c>
      <c r="CK75" s="321" t="e">
        <f t="shared" ca="1" si="178"/>
        <v>#DIV/0!</v>
      </c>
      <c r="CL75" s="321" t="e">
        <f t="shared" ca="1" si="178"/>
        <v>#DIV/0!</v>
      </c>
      <c r="CM75" s="321" t="e">
        <f t="shared" ca="1" si="178"/>
        <v>#DIV/0!</v>
      </c>
      <c r="CN75" s="321" t="e">
        <f t="shared" ca="1" si="178"/>
        <v>#DIV/0!</v>
      </c>
      <c r="CO75" s="321" t="e">
        <f t="shared" ca="1" si="178"/>
        <v>#DIV/0!</v>
      </c>
      <c r="CP75" s="321" t="e">
        <f t="shared" ca="1" si="178"/>
        <v>#DIV/0!</v>
      </c>
      <c r="CQ75" s="321" t="e">
        <f t="shared" ca="1" si="178"/>
        <v>#DIV/0!</v>
      </c>
      <c r="CR75" s="321" t="e">
        <f t="shared" ca="1" si="178"/>
        <v>#DIV/0!</v>
      </c>
      <c r="CS75" s="321" t="e">
        <f t="shared" ca="1" si="178"/>
        <v>#DIV/0!</v>
      </c>
      <c r="CT75" s="321" t="e">
        <f t="shared" ca="1" si="178"/>
        <v>#DIV/0!</v>
      </c>
      <c r="CU75" s="321" t="e">
        <f t="shared" ca="1" si="178"/>
        <v>#DIV/0!</v>
      </c>
      <c r="CV75" s="321" t="e">
        <f t="shared" ca="1" si="178"/>
        <v>#DIV/0!</v>
      </c>
      <c r="CW75" s="321" t="e">
        <f t="shared" ca="1" si="178"/>
        <v>#DIV/0!</v>
      </c>
      <c r="CX75" s="321" t="e">
        <f t="shared" ca="1" si="178"/>
        <v>#DIV/0!</v>
      </c>
      <c r="CY75" s="321" t="e">
        <f t="shared" ca="1" si="178"/>
        <v>#DIV/0!</v>
      </c>
      <c r="CZ75" s="321" t="e">
        <f t="shared" ca="1" si="178"/>
        <v>#DIV/0!</v>
      </c>
      <c r="DA75" s="321" t="e">
        <f t="shared" ca="1" si="178"/>
        <v>#DIV/0!</v>
      </c>
    </row>
    <row r="76" spans="2:105" ht="15" hidden="1" customHeight="1" outlineLevel="1">
      <c r="B76" s="287"/>
      <c r="C76" s="310"/>
      <c r="D76" s="310"/>
      <c r="E76" s="310"/>
      <c r="F76" s="311" t="str">
        <f>_xlfn.IFNA(INDEX(Table_Def[[Asset category]:[Unit]],MATCH(Insert_Assets!C76,Table_Def[Asset category],0),2),"")</f>
        <v/>
      </c>
      <c r="G76" s="481"/>
      <c r="H76" s="439" t="s">
        <v>221</v>
      </c>
      <c r="I76" s="544">
        <f t="shared" si="106"/>
        <v>0</v>
      </c>
      <c r="J76" s="345"/>
      <c r="K76" s="310"/>
      <c r="L76" s="544">
        <f t="shared" si="175"/>
        <v>0</v>
      </c>
      <c r="M76" s="543">
        <f t="shared" si="130"/>
        <v>1</v>
      </c>
      <c r="N76" s="544">
        <f t="shared" si="4"/>
        <v>0</v>
      </c>
      <c r="O76" s="314">
        <f>_xlfn.IFNA(IF(INDEX(Table_Def[],MATCH(C76,Table_Def[Asset category],0),3)=0,20,INDEX(Table_Def[],MATCH(C76,Table_Def[Asset category],0),3)),0)</f>
        <v>0</v>
      </c>
      <c r="P76" s="483"/>
      <c r="Q76" s="11"/>
      <c r="R76" s="208"/>
      <c r="S76" s="208"/>
      <c r="T76" s="208"/>
      <c r="U76" s="485"/>
      <c r="V76" s="485"/>
      <c r="W76" s="485"/>
      <c r="X76" s="485"/>
      <c r="Y76" s="485"/>
      <c r="Z76" s="485"/>
      <c r="AA76" s="485"/>
      <c r="AB76" s="485"/>
      <c r="AC76" s="485"/>
      <c r="AD76" s="485"/>
      <c r="AE76" s="485"/>
      <c r="AF76" s="485"/>
      <c r="AG76" s="485"/>
      <c r="AH76" s="485"/>
      <c r="AI76" s="485"/>
      <c r="AJ76" s="485"/>
      <c r="AK76" s="485"/>
      <c r="AL76" s="485"/>
      <c r="AM76" s="485"/>
      <c r="AN76" s="485"/>
      <c r="AO76" s="485"/>
      <c r="AP76" s="485"/>
      <c r="AQ76" s="485"/>
      <c r="AR76" s="485"/>
      <c r="AS76" s="485"/>
      <c r="AT76" s="485"/>
      <c r="AU76" s="485"/>
      <c r="AV76" s="485"/>
      <c r="AW76" s="485"/>
      <c r="AX76" s="485"/>
      <c r="AY76" s="485"/>
      <c r="AZ76" s="485"/>
      <c r="BA76" s="485"/>
      <c r="BB76" s="485"/>
      <c r="BC76" s="485"/>
      <c r="BD76" s="485"/>
      <c r="BE76" s="485"/>
      <c r="BF76" s="485"/>
      <c r="BG76" s="485"/>
      <c r="BH76" s="485"/>
      <c r="BI76" s="485"/>
      <c r="BJ76" s="485"/>
      <c r="BK76" s="485"/>
      <c r="BL76" s="485"/>
      <c r="BM76" s="485"/>
      <c r="BN76" s="485"/>
      <c r="BO76" s="485"/>
      <c r="BP76" s="485"/>
      <c r="BQ76" s="485"/>
      <c r="BR76" s="485"/>
      <c r="BS76" s="485"/>
      <c r="BT76" s="485"/>
      <c r="BU76" s="485"/>
      <c r="BV76" s="485"/>
      <c r="BW76" s="485"/>
      <c r="BX76" s="485"/>
      <c r="BY76" s="485"/>
      <c r="BZ76" s="485"/>
      <c r="CA76" s="485"/>
      <c r="CB76" s="485"/>
      <c r="CC76" s="37"/>
      <c r="CD76" s="317"/>
      <c r="CE76" s="317"/>
      <c r="CF76" s="8" t="s">
        <v>207</v>
      </c>
      <c r="CH76" s="321" t="e">
        <f>CH74*Insert_Finance!$D$32</f>
        <v>#DIV/0!</v>
      </c>
      <c r="CI76" s="321" t="e">
        <f ca="1">CI74*Insert_Finance!$D$32</f>
        <v>#DIV/0!</v>
      </c>
      <c r="CJ76" s="321" t="e">
        <f ca="1">CJ74*Insert_Finance!$D$32</f>
        <v>#DIV/0!</v>
      </c>
      <c r="CK76" s="321" t="e">
        <f ca="1">CK74*Insert_Finance!$D$32</f>
        <v>#DIV/0!</v>
      </c>
      <c r="CL76" s="321" t="e">
        <f ca="1">CL74*Insert_Finance!$D$32</f>
        <v>#DIV/0!</v>
      </c>
      <c r="CM76" s="321" t="e">
        <f ca="1">CM74*Insert_Finance!$D$32</f>
        <v>#DIV/0!</v>
      </c>
      <c r="CN76" s="321" t="e">
        <f ca="1">CN74*Insert_Finance!$D$32</f>
        <v>#DIV/0!</v>
      </c>
      <c r="CO76" s="321" t="e">
        <f ca="1">CO74*Insert_Finance!$D$32</f>
        <v>#DIV/0!</v>
      </c>
      <c r="CP76" s="321" t="e">
        <f ca="1">CP74*Insert_Finance!$D$32</f>
        <v>#DIV/0!</v>
      </c>
      <c r="CQ76" s="321" t="e">
        <f ca="1">CQ74*Insert_Finance!$D$32</f>
        <v>#DIV/0!</v>
      </c>
      <c r="CR76" s="321" t="e">
        <f ca="1">CR74*Insert_Finance!$D$32</f>
        <v>#DIV/0!</v>
      </c>
      <c r="CS76" s="321" t="e">
        <f ca="1">CS74*Insert_Finance!$D$32</f>
        <v>#DIV/0!</v>
      </c>
      <c r="CT76" s="321" t="e">
        <f ca="1">CT74*Insert_Finance!$D$32</f>
        <v>#DIV/0!</v>
      </c>
      <c r="CU76" s="321" t="e">
        <f ca="1">CU74*Insert_Finance!$D$32</f>
        <v>#DIV/0!</v>
      </c>
      <c r="CV76" s="321" t="e">
        <f ca="1">CV74*Insert_Finance!$D$32</f>
        <v>#DIV/0!</v>
      </c>
      <c r="CW76" s="321" t="e">
        <f ca="1">CW74*Insert_Finance!$D$32</f>
        <v>#DIV/0!</v>
      </c>
      <c r="CX76" s="321" t="e">
        <f ca="1">CX74*Insert_Finance!$D$32</f>
        <v>#DIV/0!</v>
      </c>
      <c r="CY76" s="321" t="e">
        <f ca="1">CY74*Insert_Finance!$D$32</f>
        <v>#DIV/0!</v>
      </c>
      <c r="CZ76" s="321" t="e">
        <f ca="1">CZ74*Insert_Finance!$D$32</f>
        <v>#DIV/0!</v>
      </c>
      <c r="DA76" s="321" t="e">
        <f ca="1">DA74*Insert_Finance!$D$32</f>
        <v>#DIV/0!</v>
      </c>
    </row>
    <row r="77" spans="2:105" ht="15" hidden="1" customHeight="1" outlineLevel="1">
      <c r="B77" s="287"/>
      <c r="C77" s="310"/>
      <c r="D77" s="310"/>
      <c r="E77" s="310"/>
      <c r="F77" s="311" t="str">
        <f>_xlfn.IFNA(INDEX(Table_Def[[Asset category]:[Unit]],MATCH(Insert_Assets!C77,Table_Def[Asset category],0),2),"")</f>
        <v/>
      </c>
      <c r="G77" s="481"/>
      <c r="H77" s="439" t="s">
        <v>221</v>
      </c>
      <c r="I77" s="544">
        <f t="shared" si="106"/>
        <v>0</v>
      </c>
      <c r="J77" s="345"/>
      <c r="K77" s="310"/>
      <c r="L77" s="544">
        <f t="shared" si="175"/>
        <v>0</v>
      </c>
      <c r="M77" s="543">
        <f t="shared" si="130"/>
        <v>1</v>
      </c>
      <c r="N77" s="544">
        <f t="shared" si="4"/>
        <v>0</v>
      </c>
      <c r="O77" s="314">
        <f>_xlfn.IFNA(IF(INDEX(Table_Def[],MATCH(C77,Table_Def[Asset category],0),3)=0,20,INDEX(Table_Def[],MATCH(C77,Table_Def[Asset category],0),3)),0)</f>
        <v>0</v>
      </c>
      <c r="P77" s="483"/>
      <c r="Q77" s="11"/>
      <c r="R77" s="208"/>
      <c r="S77" s="208"/>
      <c r="T77" s="208"/>
      <c r="U77" s="485"/>
      <c r="V77" s="485"/>
      <c r="W77" s="485"/>
      <c r="X77" s="485"/>
      <c r="Y77" s="485"/>
      <c r="Z77" s="485"/>
      <c r="AA77" s="485"/>
      <c r="AB77" s="485"/>
      <c r="AC77" s="485"/>
      <c r="AD77" s="485"/>
      <c r="AE77" s="485"/>
      <c r="AF77" s="485"/>
      <c r="AG77" s="485"/>
      <c r="AH77" s="485"/>
      <c r="AI77" s="485"/>
      <c r="AJ77" s="485"/>
      <c r="AK77" s="485"/>
      <c r="AL77" s="485"/>
      <c r="AM77" s="485"/>
      <c r="AN77" s="485"/>
      <c r="AO77" s="485"/>
      <c r="AP77" s="485"/>
      <c r="AQ77" s="485"/>
      <c r="AR77" s="485"/>
      <c r="AS77" s="485"/>
      <c r="AT77" s="485"/>
      <c r="AU77" s="485"/>
      <c r="AV77" s="485"/>
      <c r="AW77" s="485"/>
      <c r="AX77" s="485"/>
      <c r="AY77" s="485"/>
      <c r="AZ77" s="485"/>
      <c r="BA77" s="485"/>
      <c r="BB77" s="485"/>
      <c r="BC77" s="485"/>
      <c r="BD77" s="485"/>
      <c r="BE77" s="485"/>
      <c r="BF77" s="485"/>
      <c r="BG77" s="485"/>
      <c r="BH77" s="485"/>
      <c r="BI77" s="485"/>
      <c r="BJ77" s="485"/>
      <c r="BK77" s="485"/>
      <c r="BL77" s="485"/>
      <c r="BM77" s="485"/>
      <c r="BN77" s="485"/>
      <c r="BO77" s="485"/>
      <c r="BP77" s="485"/>
      <c r="BQ77" s="485"/>
      <c r="BR77" s="485"/>
      <c r="BS77" s="485"/>
      <c r="BT77" s="485"/>
      <c r="BU77" s="485"/>
      <c r="BV77" s="485"/>
      <c r="BW77" s="485"/>
      <c r="BX77" s="485"/>
      <c r="BY77" s="485"/>
      <c r="BZ77" s="485"/>
      <c r="CA77" s="485"/>
      <c r="CB77" s="485"/>
      <c r="CC77" s="37"/>
      <c r="CD77" s="317"/>
      <c r="CE77" s="317"/>
      <c r="CF77" s="8" t="s">
        <v>208</v>
      </c>
      <c r="CG77" s="321"/>
      <c r="CH77" s="321">
        <f ca="1">IF(CH74=0,0,
IF(CH74&lt;1,0,
IF($O71-CH72&lt;&gt;$O71,-PMT(Insert_Finance!$D$32,$O71,OFFSET(CH74,,(CH72-$O71),1,1),0,0),
IF(CH72=0,0,CG77))))</f>
        <v>0</v>
      </c>
      <c r="CI77" s="321">
        <f ca="1">IF(CI74=0,0,
IF(CI74&lt;1,0,
IF($O71-CI72&lt;&gt;$O71,-PMT(Insert_Finance!$D$32,$O71,OFFSET(CI74,,(CI72-$O71),1,1),0,0),
IF(CI72=0,0,CH77))))</f>
        <v>0</v>
      </c>
      <c r="CJ77" s="321">
        <f ca="1">IF(CJ74=0,0,
IF(CJ74&lt;1,0,
IF($O71-CJ72&lt;&gt;$O71,-PMT(Insert_Finance!$D$32,$O71,OFFSET(CJ74,,(CJ72-$O71),1,1),0,0),
IF(CJ72=0,0,CI77))))</f>
        <v>0</v>
      </c>
      <c r="CK77" s="321">
        <f ca="1">IF(CK74=0,0,
IF(CK74&lt;1,0,
IF($O71-CK72&lt;&gt;$O71,-PMT(Insert_Finance!$D$32,$O71,OFFSET(CK74,,(CK72-$O71),1,1),0,0),
IF(CK72=0,0,CJ77))))</f>
        <v>0</v>
      </c>
      <c r="CL77" s="321">
        <f ca="1">IF(CL74=0,0,
IF(CL74&lt;1,0,
IF($O71-CL72&lt;&gt;$O71,-PMT(Insert_Finance!$D$32,$O71,OFFSET(CL74,,(CL72-$O71),1,1),0,0),
IF(CL72=0,0,CK77))))</f>
        <v>0</v>
      </c>
      <c r="CM77" s="321">
        <f ca="1">IF(CM74=0,0,
IF(CM74&lt;1,0,
IF($O71-CM72&lt;&gt;$O71,-PMT(Insert_Finance!$D$32,$O71,OFFSET(CM74,,(CM72-$O71),1,1),0,0),
IF(CM72=0,0,CL77))))</f>
        <v>0</v>
      </c>
      <c r="CN77" s="321">
        <f ca="1">IF(CN74=0,0,
IF(CN74&lt;1,0,
IF($O71-CN72&lt;&gt;$O71,-PMT(Insert_Finance!$D$32,$O71,OFFSET(CN74,,(CN72-$O71),1,1),0,0),
IF(CN72=0,0,CM77))))</f>
        <v>0</v>
      </c>
      <c r="CO77" s="321">
        <f ca="1">IF(CO74=0,0,
IF(CO74&lt;1,0,
IF($O71-CO72&lt;&gt;$O71,-PMT(Insert_Finance!$D$32,$O71,OFFSET(CO74,,(CO72-$O71),1,1),0,0),
IF(CO72=0,0,CN77))))</f>
        <v>0</v>
      </c>
      <c r="CP77" s="321">
        <f ca="1">IF(CP74=0,0,
IF(CP74&lt;1,0,
IF($O71-CP72&lt;&gt;$O71,-PMT(Insert_Finance!$D$32,$O71,OFFSET(CP74,,(CP72-$O71),1,1),0,0),
IF(CP72=0,0,CO77))))</f>
        <v>0</v>
      </c>
      <c r="CQ77" s="321">
        <f ca="1">IF(CQ74=0,0,
IF(CQ74&lt;1,0,
IF($O71-CQ72&lt;&gt;$O71,-PMT(Insert_Finance!$D$32,$O71,OFFSET(CQ74,,(CQ72-$O71),1,1),0,0),
IF(CQ72=0,0,CP77))))</f>
        <v>0</v>
      </c>
      <c r="CR77" s="321">
        <f ca="1">IF(CR74=0,0,
IF(CR74&lt;1,0,
IF($O71-CR72&lt;&gt;$O71,-PMT(Insert_Finance!$D$32,$O71,OFFSET(CR74,,(CR72-$O71),1,1),0,0),
IF(CR72=0,0,CQ77))))</f>
        <v>0</v>
      </c>
      <c r="CS77" s="321">
        <f ca="1">IF(CS74=0,0,
IF(CS74&lt;1,0,
IF($O71-CS72&lt;&gt;$O71,-PMT(Insert_Finance!$D$32,$O71,OFFSET(CS74,,(CS72-$O71),1,1),0,0),
IF(CS72=0,0,CR77))))</f>
        <v>0</v>
      </c>
      <c r="CT77" s="321">
        <f ca="1">IF(CT74=0,0,
IF(CT74&lt;1,0,
IF($O71-CT72&lt;&gt;$O71,-PMT(Insert_Finance!$D$32,$O71,OFFSET(CT74,,(CT72-$O71),1,1),0,0),
IF(CT72=0,0,CS77))))</f>
        <v>0</v>
      </c>
      <c r="CU77" s="321">
        <f ca="1">IF(CU74=0,0,
IF(CU74&lt;1,0,
IF($O71-CU72&lt;&gt;$O71,-PMT(Insert_Finance!$D$32,$O71,OFFSET(CU74,,(CU72-$O71),1,1),0,0),
IF(CU72=0,0,CT77))))</f>
        <v>0</v>
      </c>
      <c r="CV77" s="321">
        <f ca="1">IF(CV74=0,0,
IF(CV74&lt;1,0,
IF($O71-CV72&lt;&gt;$O71,-PMT(Insert_Finance!$D$32,$O71,OFFSET(CV74,,(CV72-$O71),1,1),0,0),
IF(CV72=0,0,CU77))))</f>
        <v>0</v>
      </c>
      <c r="CW77" s="321">
        <f ca="1">IF(CW74=0,0,
IF(CW74&lt;1,0,
IF($O71-CW72&lt;&gt;$O71,-PMT(Insert_Finance!$D$32,$O71,OFFSET(CW74,,(CW72-$O71),1,1),0,0),
IF(CW72=0,0,CV77))))</f>
        <v>0</v>
      </c>
      <c r="CX77" s="321">
        <f ca="1">IF(CX74=0,0,
IF(CX74&lt;1,0,
IF($O71-CX72&lt;&gt;$O71,-PMT(Insert_Finance!$D$32,$O71,OFFSET(CX74,,(CX72-$O71),1,1),0,0),
IF(CX72=0,0,CW77))))</f>
        <v>0</v>
      </c>
      <c r="CY77" s="321">
        <f ca="1">IF(CY74=0,0,
IF(CY74&lt;1,0,
IF($O71-CY72&lt;&gt;$O71,-PMT(Insert_Finance!$D$32,$O71,OFFSET(CY74,,(CY72-$O71),1,1),0,0),
IF(CY72=0,0,CX77))))</f>
        <v>0</v>
      </c>
      <c r="CZ77" s="321">
        <f ca="1">IF(CZ74=0,0,
IF(CZ74&lt;1,0,
IF($O71-CZ72&lt;&gt;$O71,-PMT(Insert_Finance!$D$32,$O71,OFFSET(CZ74,,(CZ72-$O71),1,1),0,0),
IF(CZ72=0,0,CY77))))</f>
        <v>0</v>
      </c>
      <c r="DA77" s="321">
        <f ca="1">IF(DA74=0,0,
IF(DA74&lt;1,0,
IF($O71-DA72&lt;&gt;$O71,-PMT(Insert_Finance!$D$32,$O71,OFFSET(DA74,,(DA72-$O71),1,1),0,0),
IF(DA72=0,0,CZ77))))</f>
        <v>0</v>
      </c>
    </row>
    <row r="78" spans="2:105" ht="30" customHeight="1" collapsed="1">
      <c r="B78" s="287"/>
      <c r="C78" s="310"/>
      <c r="D78" s="310"/>
      <c r="E78" s="310"/>
      <c r="F78" s="311" t="str">
        <f>_xlfn.IFNA(INDEX(Table_Def[[Asset category]:[Unit]],MATCH(Insert_Assets!C78,Table_Def[Asset category],0),2),"")</f>
        <v/>
      </c>
      <c r="G78" s="481"/>
      <c r="H78" s="439" t="s">
        <v>221</v>
      </c>
      <c r="I78" s="544">
        <f t="shared" si="106"/>
        <v>0</v>
      </c>
      <c r="J78" s="348"/>
      <c r="K78" s="310"/>
      <c r="L78" s="544">
        <f t="shared" si="175"/>
        <v>0</v>
      </c>
      <c r="M78" s="543">
        <f t="shared" si="130"/>
        <v>1</v>
      </c>
      <c r="N78" s="544">
        <f t="shared" si="4"/>
        <v>0</v>
      </c>
      <c r="O78" s="314">
        <f>_xlfn.IFNA(IF(INDEX(Table_Def[],MATCH(C78,Table_Def[Asset category],0),3)=0,20,INDEX(Table_Def[],MATCH(C78,Table_Def[Asset category],0),3)),0)</f>
        <v>0</v>
      </c>
      <c r="P78" s="483"/>
      <c r="Q78" s="11"/>
      <c r="R78" s="208"/>
      <c r="S78" s="208"/>
      <c r="T78" s="208"/>
      <c r="U78" s="485">
        <f>SUMIF($CH$7:$DA$7,U$16,$CH82:$DA82)</f>
        <v>0</v>
      </c>
      <c r="V78" s="485">
        <f>SUMIF($CH$7:$DA$7,U$16,$CH81:$DA81)</f>
        <v>0</v>
      </c>
      <c r="W78" s="485">
        <f>SUMIF($CH$7:$DA$7,U$16,$CH83:$DA83)</f>
        <v>0</v>
      </c>
      <c r="X78" s="485">
        <f>SUMIF($CH$7:$DA$7,X$16,$CH82:$DA82)</f>
        <v>0</v>
      </c>
      <c r="Y78" s="485">
        <f>SUMIF($CH$7:$DA$7,X$16,$CH81:$DA81)</f>
        <v>0</v>
      </c>
      <c r="Z78" s="485">
        <f>SUMIF($CH$7:$DA$7,X$16,$CH83:$DA83)</f>
        <v>0</v>
      </c>
      <c r="AA78" s="485">
        <f>SUMIF($CH$7:$DA$7,AA$16,$CH82:$DA82)</f>
        <v>0</v>
      </c>
      <c r="AB78" s="485">
        <f>SUMIF($CH$7:$DA$7,AA$16,$CH81:$DA81)</f>
        <v>0</v>
      </c>
      <c r="AC78" s="485">
        <f>SUMIF($CH$7:$DA$7,AA$16,$CH83:$DA83)</f>
        <v>0</v>
      </c>
      <c r="AD78" s="485">
        <f>SUMIF($CH$7:$DA$7,AD$16,$CH82:$DA82)</f>
        <v>0</v>
      </c>
      <c r="AE78" s="485">
        <f>SUMIF($CH$7:$DA$7,AD$16,$CH81:$DA81)</f>
        <v>0</v>
      </c>
      <c r="AF78" s="485">
        <f>SUMIF($CH$7:$DA$7,AD$16,$CH83:$DA83)</f>
        <v>0</v>
      </c>
      <c r="AG78" s="485">
        <f>SUMIF($CH$7:$DA$7,AG$16,$CH82:$DA82)</f>
        <v>0</v>
      </c>
      <c r="AH78" s="485">
        <f>SUMIF($CH$7:$DA$7,AG$16,$CH81:$DA81)</f>
        <v>0</v>
      </c>
      <c r="AI78" s="485">
        <f>SUMIF($CH$7:$DA$7,AG$16,$CH83:$DA83)</f>
        <v>0</v>
      </c>
      <c r="AJ78" s="485">
        <f>SUMIF($CH$7:$DA$7,AJ$16,$CH82:$DA82)</f>
        <v>0</v>
      </c>
      <c r="AK78" s="485">
        <f>SUMIF($CH$7:$DA$7,AJ$16,$CH81:$DA81)</f>
        <v>0</v>
      </c>
      <c r="AL78" s="485">
        <f>SUMIF($CH$7:$DA$7,AJ$16,$CH83:$DA83)</f>
        <v>0</v>
      </c>
      <c r="AM78" s="485">
        <f>SUMIF($CH$7:$DA$7,AM$16,$CH82:$DA82)</f>
        <v>0</v>
      </c>
      <c r="AN78" s="485">
        <f>SUMIF($CH$7:$DA$7,AM$16,$CH81:$DA81)</f>
        <v>0</v>
      </c>
      <c r="AO78" s="485">
        <f>SUMIF($CH$7:$DA$7,AM$16,$CH83:$DA83)</f>
        <v>0</v>
      </c>
      <c r="AP78" s="485">
        <f>SUMIF($CH$7:$DA$7,AP$16,$CH82:$DA82)</f>
        <v>0</v>
      </c>
      <c r="AQ78" s="485">
        <f>SUMIF($CH$7:$DA$7,AP$16,$CH81:$DA81)</f>
        <v>0</v>
      </c>
      <c r="AR78" s="485">
        <f>SUMIF($CH$7:$DA$7,AP$16,$CH83:$DA83)</f>
        <v>0</v>
      </c>
      <c r="AS78" s="485">
        <f>SUMIF($CH$7:$DA$7,AS$16,$CH82:$DA82)</f>
        <v>0</v>
      </c>
      <c r="AT78" s="485">
        <f>SUMIF($CH$7:$DA$7,AS$16,$CH81:$DA81)</f>
        <v>0</v>
      </c>
      <c r="AU78" s="485">
        <f>SUMIF($CH$7:$DA$7,AS$16,$CH83:$DA83)</f>
        <v>0</v>
      </c>
      <c r="AV78" s="485">
        <f>SUMIF($CH$7:$DA$7,AV$16,$CH82:$DA82)</f>
        <v>0</v>
      </c>
      <c r="AW78" s="485">
        <f>SUMIF($CH$7:$DA$7,AV$16,$CH81:$DA81)</f>
        <v>0</v>
      </c>
      <c r="AX78" s="485">
        <f>SUMIF($CH$7:$DA$7,AV$16,$CH83:$DA83)</f>
        <v>0</v>
      </c>
      <c r="AY78" s="485">
        <f>SUMIF($CH$7:$DA$7,AY$16,$CH82:$DA82)</f>
        <v>0</v>
      </c>
      <c r="AZ78" s="485">
        <f>SUMIF($CH$7:$DA$7,AY$16,$CH81:$DA81)</f>
        <v>0</v>
      </c>
      <c r="BA78" s="485">
        <f>SUMIF($CH$7:$DA$7,AY$16,$CH83:$DA83)</f>
        <v>0</v>
      </c>
      <c r="BB78" s="485">
        <f>SUMIF($CH$7:$DA$7,BB$16,$CH82:$DA82)</f>
        <v>0</v>
      </c>
      <c r="BC78" s="485">
        <f>SUMIF($CH$7:$DA$7,BB$16,$CH81:$DA81)</f>
        <v>0</v>
      </c>
      <c r="BD78" s="485">
        <f>SUMIF($CH$7:$DA$7,BB$16,$CH83:$DA83)</f>
        <v>0</v>
      </c>
      <c r="BE78" s="485">
        <f>SUMIF($CH$7:$DA$7,BE$16,$CH82:$DA82)</f>
        <v>0</v>
      </c>
      <c r="BF78" s="485">
        <f>SUMIF($CH$7:$DA$7,BE$16,$CH81:$DA81)</f>
        <v>0</v>
      </c>
      <c r="BG78" s="485">
        <f>SUMIF($CH$7:$DA$7,BE$16,$CH83:$DA83)</f>
        <v>0</v>
      </c>
      <c r="BH78" s="485">
        <f>SUMIF($CH$7:$DA$7,BH$16,$CH82:$DA82)</f>
        <v>0</v>
      </c>
      <c r="BI78" s="485">
        <f>SUMIF($CH$7:$DA$7,BH$16,$CH81:$DA81)</f>
        <v>0</v>
      </c>
      <c r="BJ78" s="485">
        <f>SUMIF($CH$7:$DA$7,BH$16,$CH83:$DA83)</f>
        <v>0</v>
      </c>
      <c r="BK78" s="485">
        <f>SUMIF($CH$7:$DA$7,BK$16,$CH82:$DA82)</f>
        <v>0</v>
      </c>
      <c r="BL78" s="485">
        <f>SUMIF($CH$7:$DA$7,BK$16,$CH81:$DA81)</f>
        <v>0</v>
      </c>
      <c r="BM78" s="485">
        <f>SUMIF($CH$7:$DA$7,BK$16,$CH83:$DA83)</f>
        <v>0</v>
      </c>
      <c r="BN78" s="485">
        <f>SUMIF($CH$7:$DA$7,BN$16,$CH82:$DA82)</f>
        <v>0</v>
      </c>
      <c r="BO78" s="485">
        <f>SUMIF($CH$7:$DA$7,BN$16,$CH81:$DA81)</f>
        <v>0</v>
      </c>
      <c r="BP78" s="485">
        <f>SUMIF($CH$7:$DA$7,BN$16,$CH83:$DA83)</f>
        <v>0</v>
      </c>
      <c r="BQ78" s="485">
        <f>SUMIF($CH$7:$DA$7,BQ$16,$CH82:$DA82)</f>
        <v>0</v>
      </c>
      <c r="BR78" s="485">
        <f>SUMIF($CH$7:$DA$7,BQ$16,$CH81:$DA81)</f>
        <v>0</v>
      </c>
      <c r="BS78" s="485">
        <f>SUMIF($CH$7:$DA$7,BQ$16,$CH83:$DA83)</f>
        <v>0</v>
      </c>
      <c r="BT78" s="485">
        <f>SUMIF($CH$7:$DA$7,BT$16,$CH82:$DA82)</f>
        <v>0</v>
      </c>
      <c r="BU78" s="485">
        <f>SUMIF($CH$7:$DA$7,BT$16,$CH81:$DA81)</f>
        <v>0</v>
      </c>
      <c r="BV78" s="485">
        <f>SUMIF($CH$7:$DA$7,BT$16,$CH83:$DA83)</f>
        <v>0</v>
      </c>
      <c r="BW78" s="485">
        <f>SUMIF($CH$7:$DA$7,BW$16,$CH82:$DA82)</f>
        <v>0</v>
      </c>
      <c r="BX78" s="485">
        <f>SUMIF($CH$7:$DA$7,BW$16,$CH81:$DA81)</f>
        <v>0</v>
      </c>
      <c r="BY78" s="485">
        <f>SUMIF($CH$7:$DA$7,BW$16,$CH83:$DA83)</f>
        <v>0</v>
      </c>
      <c r="BZ78" s="485">
        <f>SUMIF($CH$7:$DA$7,BZ$16,$CH82:$DA82)</f>
        <v>0</v>
      </c>
      <c r="CA78" s="485">
        <f>SUMIF($CH$7:$DA$7,BZ$16,$CH81:$DA81)</f>
        <v>0</v>
      </c>
      <c r="CB78" s="485">
        <f>SUMIF($CH$7:$DA$7,BZ$16,$CH83:$DA83)</f>
        <v>0</v>
      </c>
      <c r="CC78" s="37"/>
      <c r="CD78" s="317"/>
      <c r="CE78" s="317"/>
      <c r="CG78" s="72"/>
      <c r="CH78" s="321"/>
    </row>
    <row r="79" spans="2:105" ht="15" hidden="1" customHeight="1" outlineLevel="1">
      <c r="B79" s="287"/>
      <c r="C79" s="310"/>
      <c r="D79" s="310"/>
      <c r="E79" s="310"/>
      <c r="F79" s="311" t="str">
        <f>_xlfn.IFNA(INDEX(Table_Def[[Asset category]:[Unit]],MATCH(Insert_Assets!C79,Table_Def[Asset category],0),2),"")</f>
        <v/>
      </c>
      <c r="G79" s="481"/>
      <c r="H79" s="439" t="s">
        <v>221</v>
      </c>
      <c r="I79" s="544">
        <f t="shared" si="106"/>
        <v>0</v>
      </c>
      <c r="J79" s="345"/>
      <c r="K79" s="310"/>
      <c r="L79" s="544">
        <f t="shared" si="175"/>
        <v>0</v>
      </c>
      <c r="M79" s="543">
        <f t="shared" si="130"/>
        <v>1</v>
      </c>
      <c r="N79" s="544">
        <f t="shared" si="4"/>
        <v>0</v>
      </c>
      <c r="O79" s="314">
        <f>_xlfn.IFNA(IF(INDEX(Table_Def[],MATCH(C79,Table_Def[Asset category],0),3)=0,20,INDEX(Table_Def[],MATCH(C79,Table_Def[Asset category],0),3)),0)</f>
        <v>0</v>
      </c>
      <c r="P79" s="483"/>
      <c r="Q79" s="11"/>
      <c r="R79" s="208"/>
      <c r="S79" s="208"/>
      <c r="T79" s="208"/>
      <c r="U79" s="485"/>
      <c r="V79" s="485"/>
      <c r="W79" s="485"/>
      <c r="X79" s="485"/>
      <c r="Y79" s="485"/>
      <c r="Z79" s="485"/>
      <c r="AA79" s="485"/>
      <c r="AB79" s="485"/>
      <c r="AC79" s="485"/>
      <c r="AD79" s="485"/>
      <c r="AE79" s="485"/>
      <c r="AF79" s="485"/>
      <c r="AG79" s="485"/>
      <c r="AH79" s="485"/>
      <c r="AI79" s="485"/>
      <c r="AJ79" s="485"/>
      <c r="AK79" s="485"/>
      <c r="AL79" s="485"/>
      <c r="AM79" s="485"/>
      <c r="AN79" s="485"/>
      <c r="AO79" s="485"/>
      <c r="AP79" s="485"/>
      <c r="AQ79" s="485"/>
      <c r="AR79" s="485"/>
      <c r="AS79" s="485"/>
      <c r="AT79" s="485"/>
      <c r="AU79" s="485"/>
      <c r="AV79" s="485"/>
      <c r="AW79" s="485"/>
      <c r="AX79" s="485"/>
      <c r="AY79" s="485"/>
      <c r="AZ79" s="485"/>
      <c r="BA79" s="485"/>
      <c r="BB79" s="485"/>
      <c r="BC79" s="485"/>
      <c r="BD79" s="485"/>
      <c r="BE79" s="485"/>
      <c r="BF79" s="485"/>
      <c r="BG79" s="485"/>
      <c r="BH79" s="485"/>
      <c r="BI79" s="485"/>
      <c r="BJ79" s="485"/>
      <c r="BK79" s="485"/>
      <c r="BL79" s="485"/>
      <c r="BM79" s="485"/>
      <c r="BN79" s="485"/>
      <c r="BO79" s="485"/>
      <c r="BP79" s="485"/>
      <c r="BQ79" s="485"/>
      <c r="BR79" s="485"/>
      <c r="BS79" s="485"/>
      <c r="BT79" s="485"/>
      <c r="BU79" s="485"/>
      <c r="BV79" s="485"/>
      <c r="BW79" s="485"/>
      <c r="BX79" s="485"/>
      <c r="BY79" s="485"/>
      <c r="BZ79" s="485"/>
      <c r="CA79" s="485"/>
      <c r="CB79" s="485"/>
      <c r="CC79" s="37"/>
      <c r="CD79" s="317"/>
      <c r="CE79" s="317"/>
      <c r="CF79" s="8" t="s">
        <v>218</v>
      </c>
      <c r="CG79" s="72"/>
      <c r="CH79" s="320">
        <f>IF($J78=CH$7,$O78,
IF(CG78&gt;0,CG78-1,0))</f>
        <v>0</v>
      </c>
      <c r="CI79" s="320">
        <f ca="1">IF(OR($J78=CI$7,CH80=$O78),$O78,
IF(CH79&gt;0,CH79-1,0))</f>
        <v>0</v>
      </c>
      <c r="CJ79" s="320">
        <f t="shared" ref="CJ79" ca="1" si="179">IF(OR($J78=CJ$7,CI80=$O78),$O78,
IF(CI79&gt;0,CI79-1,0))</f>
        <v>0</v>
      </c>
      <c r="CK79" s="320">
        <f t="shared" ref="CK79" ca="1" si="180">IF(OR($J78=CK$7,CJ80=$O78),$O78,
IF(CJ79&gt;0,CJ79-1,0))</f>
        <v>0</v>
      </c>
      <c r="CL79" s="320">
        <f t="shared" ref="CL79" ca="1" si="181">IF(OR($J78=CL$7,CK80=$O78),$O78,
IF(CK79&gt;0,CK79-1,0))</f>
        <v>0</v>
      </c>
      <c r="CM79" s="320">
        <f t="shared" ref="CM79" ca="1" si="182">IF(OR($J78=CM$7,CL80=$O78),$O78,
IF(CL79&gt;0,CL79-1,0))</f>
        <v>0</v>
      </c>
      <c r="CN79" s="320">
        <f t="shared" ref="CN79" ca="1" si="183">IF(OR($J78=CN$7,CM80=$O78),$O78,
IF(CM79&gt;0,CM79-1,0))</f>
        <v>0</v>
      </c>
      <c r="CO79" s="320">
        <f t="shared" ref="CO79" ca="1" si="184">IF(OR($J78=CO$7,CN80=$O78),$O78,
IF(CN79&gt;0,CN79-1,0))</f>
        <v>0</v>
      </c>
      <c r="CP79" s="320">
        <f t="shared" ref="CP79" ca="1" si="185">IF(OR($J78=CP$7,CO80=$O78),$O78,
IF(CO79&gt;0,CO79-1,0))</f>
        <v>0</v>
      </c>
      <c r="CQ79" s="320">
        <f t="shared" ref="CQ79" ca="1" si="186">IF(OR($J78=CQ$7,CP80=$O78),$O78,
IF(CP79&gt;0,CP79-1,0))</f>
        <v>0</v>
      </c>
      <c r="CR79" s="320">
        <f t="shared" ref="CR79" ca="1" si="187">IF(OR($J78=CR$7,CQ80=$O78),$O78,
IF(CQ79&gt;0,CQ79-1,0))</f>
        <v>0</v>
      </c>
      <c r="CS79" s="320">
        <f t="shared" ref="CS79" ca="1" si="188">IF(OR($J78=CS$7,CR80=$O78),$O78,
IF(CR79&gt;0,CR79-1,0))</f>
        <v>0</v>
      </c>
      <c r="CT79" s="320">
        <f t="shared" ref="CT79" ca="1" si="189">IF(OR($J78=CT$7,CS80=$O78),$O78,
IF(CS79&gt;0,CS79-1,0))</f>
        <v>0</v>
      </c>
      <c r="CU79" s="320">
        <f t="shared" ref="CU79" ca="1" si="190">IF(OR($J78=CU$7,CT80=$O78),$O78,
IF(CT79&gt;0,CT79-1,0))</f>
        <v>0</v>
      </c>
      <c r="CV79" s="320">
        <f t="shared" ref="CV79" ca="1" si="191">IF(OR($J78=CV$7,CU80=$O78),$O78,
IF(CU79&gt;0,CU79-1,0))</f>
        <v>0</v>
      </c>
      <c r="CW79" s="320">
        <f t="shared" ref="CW79" ca="1" si="192">IF(OR($J78=CW$7,CV80=$O78),$O78,
IF(CV79&gt;0,CV79-1,0))</f>
        <v>0</v>
      </c>
      <c r="CX79" s="320">
        <f t="shared" ref="CX79" ca="1" si="193">IF(OR($J78=CX$7,CW80=$O78),$O78,
IF(CW79&gt;0,CW79-1,0))</f>
        <v>0</v>
      </c>
      <c r="CY79" s="320">
        <f t="shared" ref="CY79" ca="1" si="194">IF(OR($J78=CY$7,CX80=$O78),$O78,
IF(CX79&gt;0,CX79-1,0))</f>
        <v>0</v>
      </c>
      <c r="CZ79" s="320">
        <f t="shared" ref="CZ79" ca="1" si="195">IF(OR($J78=CZ$7,CY80=$O78),$O78,
IF(CY79&gt;0,CY79-1,0))</f>
        <v>0</v>
      </c>
      <c r="DA79" s="320">
        <f t="shared" ref="DA79" ca="1" si="196">IF(OR($J78=DA$7,CZ80=$O78),$O78,
IF(CZ79&gt;0,CZ79-1,0))</f>
        <v>0</v>
      </c>
    </row>
    <row r="80" spans="2:105" ht="15" hidden="1" customHeight="1" outlineLevel="1">
      <c r="B80" s="287"/>
      <c r="C80" s="310"/>
      <c r="D80" s="310"/>
      <c r="E80" s="310"/>
      <c r="F80" s="311" t="str">
        <f>_xlfn.IFNA(INDEX(Table_Def[[Asset category]:[Unit]],MATCH(Insert_Assets!C80,Table_Def[Asset category],0),2),"")</f>
        <v/>
      </c>
      <c r="G80" s="481"/>
      <c r="H80" s="439" t="s">
        <v>221</v>
      </c>
      <c r="I80" s="544">
        <f t="shared" si="106"/>
        <v>0</v>
      </c>
      <c r="J80" s="345"/>
      <c r="K80" s="310"/>
      <c r="L80" s="544"/>
      <c r="M80" s="543">
        <f t="shared" si="130"/>
        <v>1</v>
      </c>
      <c r="N80" s="544">
        <f t="shared" si="4"/>
        <v>0</v>
      </c>
      <c r="O80" s="314">
        <f>_xlfn.IFNA(IF(INDEX(Table_Def[],MATCH(C80,Table_Def[Asset category],0),3)=0,20,INDEX(Table_Def[],MATCH(C80,Table_Def[Asset category],0),3)),0)</f>
        <v>0</v>
      </c>
      <c r="P80" s="483"/>
      <c r="Q80" s="11"/>
      <c r="R80" s="208"/>
      <c r="S80" s="208"/>
      <c r="T80" s="208"/>
      <c r="U80" s="485"/>
      <c r="V80" s="485"/>
      <c r="W80" s="485"/>
      <c r="X80" s="485"/>
      <c r="Y80" s="485"/>
      <c r="Z80" s="485"/>
      <c r="AA80" s="485"/>
      <c r="AB80" s="485"/>
      <c r="AC80" s="485"/>
      <c r="AD80" s="485"/>
      <c r="AE80" s="485"/>
      <c r="AF80" s="485"/>
      <c r="AG80" s="485"/>
      <c r="AH80" s="485"/>
      <c r="AI80" s="485"/>
      <c r="AJ80" s="485"/>
      <c r="AK80" s="485"/>
      <c r="AL80" s="485"/>
      <c r="AM80" s="485"/>
      <c r="AN80" s="485"/>
      <c r="AO80" s="485"/>
      <c r="AP80" s="485"/>
      <c r="AQ80" s="485"/>
      <c r="AR80" s="485"/>
      <c r="AS80" s="485"/>
      <c r="AT80" s="485"/>
      <c r="AU80" s="485"/>
      <c r="AV80" s="485"/>
      <c r="AW80" s="485"/>
      <c r="AX80" s="485"/>
      <c r="AY80" s="485"/>
      <c r="AZ80" s="485"/>
      <c r="BA80" s="485"/>
      <c r="BB80" s="485"/>
      <c r="BC80" s="485"/>
      <c r="BD80" s="485"/>
      <c r="BE80" s="485"/>
      <c r="BF80" s="485"/>
      <c r="BG80" s="485"/>
      <c r="BH80" s="485"/>
      <c r="BI80" s="485"/>
      <c r="BJ80" s="485"/>
      <c r="BK80" s="485"/>
      <c r="BL80" s="485"/>
      <c r="BM80" s="485"/>
      <c r="BN80" s="485"/>
      <c r="BO80" s="485"/>
      <c r="BP80" s="485"/>
      <c r="BQ80" s="485"/>
      <c r="BR80" s="485"/>
      <c r="BS80" s="485"/>
      <c r="BT80" s="485"/>
      <c r="BU80" s="485"/>
      <c r="BV80" s="485"/>
      <c r="BW80" s="485"/>
      <c r="BX80" s="485"/>
      <c r="BY80" s="485"/>
      <c r="BZ80" s="485"/>
      <c r="CA80" s="485"/>
      <c r="CB80" s="485"/>
      <c r="CC80" s="37"/>
      <c r="CD80" s="317"/>
      <c r="CE80" s="317"/>
      <c r="CF80" s="8" t="s">
        <v>219</v>
      </c>
      <c r="CG80" s="72"/>
      <c r="CH80" s="320">
        <f t="shared" ref="CH80" ca="1" si="197">IF(AND(CH79=$O78,CH79&gt;0),1,IF(CH79=0,0,OFFSET(CH79,,(CH79-$O78),1,1)-CH79+1))</f>
        <v>0</v>
      </c>
      <c r="CI80" s="320">
        <f ca="1">IF(AND(CI79=$O78,CI79&gt;0),1,IF(CI79=0,0,OFFSET(CI79,,(CI79-$O78),1,1)-CI79+1))</f>
        <v>0</v>
      </c>
      <c r="CJ80" s="320">
        <f t="shared" ref="CJ80:DA80" ca="1" si="198">IF(AND(CJ79=$O78,CJ79&gt;0),1,IF(CJ79=0,0,OFFSET(CJ79,,(CJ79-$O78),1,1)-CJ79+1))</f>
        <v>0</v>
      </c>
      <c r="CK80" s="320">
        <f t="shared" ca="1" si="198"/>
        <v>0</v>
      </c>
      <c r="CL80" s="320">
        <f t="shared" ca="1" si="198"/>
        <v>0</v>
      </c>
      <c r="CM80" s="320">
        <f t="shared" ca="1" si="198"/>
        <v>0</v>
      </c>
      <c r="CN80" s="320">
        <f t="shared" ca="1" si="198"/>
        <v>0</v>
      </c>
      <c r="CO80" s="320">
        <f t="shared" ca="1" si="198"/>
        <v>0</v>
      </c>
      <c r="CP80" s="320">
        <f t="shared" ca="1" si="198"/>
        <v>0</v>
      </c>
      <c r="CQ80" s="320">
        <f t="shared" ca="1" si="198"/>
        <v>0</v>
      </c>
      <c r="CR80" s="320">
        <f t="shared" ca="1" si="198"/>
        <v>0</v>
      </c>
      <c r="CS80" s="320">
        <f t="shared" ca="1" si="198"/>
        <v>0</v>
      </c>
      <c r="CT80" s="320">
        <f t="shared" ca="1" si="198"/>
        <v>0</v>
      </c>
      <c r="CU80" s="320">
        <f t="shared" ca="1" si="198"/>
        <v>0</v>
      </c>
      <c r="CV80" s="320">
        <f t="shared" ca="1" si="198"/>
        <v>0</v>
      </c>
      <c r="CW80" s="320">
        <f t="shared" ca="1" si="198"/>
        <v>0</v>
      </c>
      <c r="CX80" s="320">
        <f t="shared" ca="1" si="198"/>
        <v>0</v>
      </c>
      <c r="CY80" s="320">
        <f t="shared" ca="1" si="198"/>
        <v>0</v>
      </c>
      <c r="CZ80" s="320">
        <f t="shared" ca="1" si="198"/>
        <v>0</v>
      </c>
      <c r="DA80" s="320">
        <f t="shared" ca="1" si="198"/>
        <v>0</v>
      </c>
    </row>
    <row r="81" spans="2:105" ht="15" hidden="1" customHeight="1" outlineLevel="1">
      <c r="B81" s="287"/>
      <c r="C81" s="310"/>
      <c r="D81" s="310"/>
      <c r="E81" s="310"/>
      <c r="F81" s="311" t="str">
        <f>_xlfn.IFNA(INDEX(Table_Def[[Asset category]:[Unit]],MATCH(Insert_Assets!C81,Table_Def[Asset category],0),2),"")</f>
        <v/>
      </c>
      <c r="G81" s="481"/>
      <c r="H81" s="439" t="s">
        <v>221</v>
      </c>
      <c r="I81" s="544">
        <f t="shared" si="106"/>
        <v>0</v>
      </c>
      <c r="J81" s="345"/>
      <c r="K81" s="310"/>
      <c r="L81" s="544">
        <f t="shared" ref="L81:L86" si="199">SUMIF($K$21:$K$383,K81,$I$21:$I$383)</f>
        <v>0</v>
      </c>
      <c r="M81" s="543">
        <f t="shared" si="130"/>
        <v>1</v>
      </c>
      <c r="N81" s="544">
        <f t="shared" si="4"/>
        <v>0</v>
      </c>
      <c r="O81" s="314">
        <f>_xlfn.IFNA(IF(INDEX(Table_Def[],MATCH(C81,Table_Def[Asset category],0),3)=0,20,INDEX(Table_Def[],MATCH(C81,Table_Def[Asset category],0),3)),0)</f>
        <v>0</v>
      </c>
      <c r="P81" s="483"/>
      <c r="Q81" s="11"/>
      <c r="R81" s="208"/>
      <c r="S81" s="208"/>
      <c r="T81" s="208"/>
      <c r="U81" s="485"/>
      <c r="V81" s="485"/>
      <c r="W81" s="485"/>
      <c r="X81" s="485"/>
      <c r="Y81" s="485"/>
      <c r="Z81" s="485"/>
      <c r="AA81" s="485"/>
      <c r="AB81" s="485"/>
      <c r="AC81" s="485"/>
      <c r="AD81" s="485"/>
      <c r="AE81" s="485"/>
      <c r="AF81" s="485"/>
      <c r="AG81" s="485"/>
      <c r="AH81" s="485"/>
      <c r="AI81" s="485"/>
      <c r="AJ81" s="485"/>
      <c r="AK81" s="485"/>
      <c r="AL81" s="485"/>
      <c r="AM81" s="485"/>
      <c r="AN81" s="485"/>
      <c r="AO81" s="485"/>
      <c r="AP81" s="485"/>
      <c r="AQ81" s="485"/>
      <c r="AR81" s="485"/>
      <c r="AS81" s="485"/>
      <c r="AT81" s="485"/>
      <c r="AU81" s="485"/>
      <c r="AV81" s="485"/>
      <c r="AW81" s="485"/>
      <c r="AX81" s="485"/>
      <c r="AY81" s="485"/>
      <c r="AZ81" s="485"/>
      <c r="BA81" s="485"/>
      <c r="BB81" s="485"/>
      <c r="BC81" s="485"/>
      <c r="BD81" s="485"/>
      <c r="BE81" s="485"/>
      <c r="BF81" s="485"/>
      <c r="BG81" s="485"/>
      <c r="BH81" s="485"/>
      <c r="BI81" s="485"/>
      <c r="BJ81" s="485"/>
      <c r="BK81" s="485"/>
      <c r="BL81" s="485"/>
      <c r="BM81" s="485"/>
      <c r="BN81" s="485"/>
      <c r="BO81" s="485"/>
      <c r="BP81" s="485"/>
      <c r="BQ81" s="485"/>
      <c r="BR81" s="485"/>
      <c r="BS81" s="485"/>
      <c r="BT81" s="485"/>
      <c r="BU81" s="485"/>
      <c r="BV81" s="485"/>
      <c r="BW81" s="485"/>
      <c r="BX81" s="485"/>
      <c r="BY81" s="485"/>
      <c r="BZ81" s="485"/>
      <c r="CA81" s="485"/>
      <c r="CB81" s="485"/>
      <c r="CC81" s="37"/>
      <c r="CD81" s="317"/>
      <c r="CE81" s="317"/>
      <c r="CF81" s="8" t="s">
        <v>205</v>
      </c>
      <c r="CH81" s="321">
        <f t="shared" ref="CH81:CL81" si="200">IF($J78=CH$7,$I78*$M78,IF(CH79=$O78,$I78,
IF(CG81&gt;0,+CG81-CG82,0)))</f>
        <v>0</v>
      </c>
      <c r="CI81" s="321">
        <f t="shared" ca="1" si="200"/>
        <v>0</v>
      </c>
      <c r="CJ81" s="321">
        <f t="shared" ca="1" si="200"/>
        <v>0</v>
      </c>
      <c r="CK81" s="321">
        <f t="shared" ca="1" si="200"/>
        <v>0</v>
      </c>
      <c r="CL81" s="321">
        <f t="shared" ca="1" si="200"/>
        <v>0</v>
      </c>
      <c r="CM81" s="321">
        <f ca="1">IF($J78=CM$7,$I78*$M78,IF(CM79=$O78,$I78,
IF(CL81&gt;0,+CL81-CL82,0)))</f>
        <v>0</v>
      </c>
      <c r="CN81" s="321">
        <f t="shared" ref="CN81:DA81" ca="1" si="201">IF($J78=CN$7,$I78*$M78,IF(CN79=$O78,$I78,
IF(CM81&gt;0,+CM81-CM82,0)))</f>
        <v>0</v>
      </c>
      <c r="CO81" s="321">
        <f t="shared" ca="1" si="201"/>
        <v>0</v>
      </c>
      <c r="CP81" s="321">
        <f t="shared" ca="1" si="201"/>
        <v>0</v>
      </c>
      <c r="CQ81" s="321">
        <f t="shared" ca="1" si="201"/>
        <v>0</v>
      </c>
      <c r="CR81" s="321">
        <f t="shared" ca="1" si="201"/>
        <v>0</v>
      </c>
      <c r="CS81" s="321">
        <f t="shared" ca="1" si="201"/>
        <v>0</v>
      </c>
      <c r="CT81" s="321">
        <f t="shared" ca="1" si="201"/>
        <v>0</v>
      </c>
      <c r="CU81" s="321">
        <f t="shared" ca="1" si="201"/>
        <v>0</v>
      </c>
      <c r="CV81" s="321">
        <f t="shared" ca="1" si="201"/>
        <v>0</v>
      </c>
      <c r="CW81" s="321">
        <f t="shared" ca="1" si="201"/>
        <v>0</v>
      </c>
      <c r="CX81" s="321">
        <f t="shared" ca="1" si="201"/>
        <v>0</v>
      </c>
      <c r="CY81" s="321">
        <f t="shared" ca="1" si="201"/>
        <v>0</v>
      </c>
      <c r="CZ81" s="321">
        <f t="shared" ca="1" si="201"/>
        <v>0</v>
      </c>
      <c r="DA81" s="321">
        <f t="shared" ca="1" si="201"/>
        <v>0</v>
      </c>
    </row>
    <row r="82" spans="2:105" ht="15" hidden="1" customHeight="1" outlineLevel="1">
      <c r="B82" s="287"/>
      <c r="C82" s="310"/>
      <c r="D82" s="310"/>
      <c r="E82" s="310"/>
      <c r="F82" s="311" t="str">
        <f>_xlfn.IFNA(INDEX(Table_Def[[Asset category]:[Unit]],MATCH(Insert_Assets!C82,Table_Def[Asset category],0),2),"")</f>
        <v/>
      </c>
      <c r="G82" s="481"/>
      <c r="H82" s="439" t="s">
        <v>221</v>
      </c>
      <c r="I82" s="544">
        <f t="shared" si="106"/>
        <v>0</v>
      </c>
      <c r="J82" s="345"/>
      <c r="K82" s="310"/>
      <c r="L82" s="544">
        <f t="shared" si="199"/>
        <v>0</v>
      </c>
      <c r="M82" s="543">
        <f t="shared" si="130"/>
        <v>1</v>
      </c>
      <c r="N82" s="544">
        <f t="shared" si="4"/>
        <v>0</v>
      </c>
      <c r="O82" s="314">
        <f>_xlfn.IFNA(IF(INDEX(Table_Def[],MATCH(C82,Table_Def[Asset category],0),3)=0,20,INDEX(Table_Def[],MATCH(C82,Table_Def[Asset category],0),3)),0)</f>
        <v>0</v>
      </c>
      <c r="P82" s="483"/>
      <c r="Q82" s="11"/>
      <c r="R82" s="208"/>
      <c r="S82" s="208"/>
      <c r="T82" s="208"/>
      <c r="U82" s="485"/>
      <c r="V82" s="485"/>
      <c r="W82" s="485"/>
      <c r="X82" s="485"/>
      <c r="Y82" s="485"/>
      <c r="Z82" s="485"/>
      <c r="AA82" s="485"/>
      <c r="AB82" s="485"/>
      <c r="AC82" s="485"/>
      <c r="AD82" s="485"/>
      <c r="AE82" s="485"/>
      <c r="AF82" s="485"/>
      <c r="AG82" s="485"/>
      <c r="AH82" s="485"/>
      <c r="AI82" s="485"/>
      <c r="AJ82" s="485"/>
      <c r="AK82" s="485"/>
      <c r="AL82" s="485"/>
      <c r="AM82" s="485"/>
      <c r="AN82" s="485"/>
      <c r="AO82" s="485"/>
      <c r="AP82" s="485"/>
      <c r="AQ82" s="485"/>
      <c r="AR82" s="485"/>
      <c r="AS82" s="485"/>
      <c r="AT82" s="485"/>
      <c r="AU82" s="485"/>
      <c r="AV82" s="485"/>
      <c r="AW82" s="485"/>
      <c r="AX82" s="485"/>
      <c r="AY82" s="485"/>
      <c r="AZ82" s="485"/>
      <c r="BA82" s="485"/>
      <c r="BB82" s="485"/>
      <c r="BC82" s="485"/>
      <c r="BD82" s="485"/>
      <c r="BE82" s="485"/>
      <c r="BF82" s="485"/>
      <c r="BG82" s="485"/>
      <c r="BH82" s="485"/>
      <c r="BI82" s="485"/>
      <c r="BJ82" s="485"/>
      <c r="BK82" s="485"/>
      <c r="BL82" s="485"/>
      <c r="BM82" s="485"/>
      <c r="BN82" s="485"/>
      <c r="BO82" s="485"/>
      <c r="BP82" s="485"/>
      <c r="BQ82" s="485"/>
      <c r="BR82" s="485"/>
      <c r="BS82" s="485"/>
      <c r="BT82" s="485"/>
      <c r="BU82" s="485"/>
      <c r="BV82" s="485"/>
      <c r="BW82" s="485"/>
      <c r="BX82" s="485"/>
      <c r="BY82" s="485"/>
      <c r="BZ82" s="485"/>
      <c r="CA82" s="485"/>
      <c r="CB82" s="485"/>
      <c r="CC82" s="37"/>
      <c r="CD82" s="317"/>
      <c r="CE82" s="317"/>
      <c r="CF82" s="8" t="s">
        <v>206</v>
      </c>
      <c r="CG82" s="321"/>
      <c r="CH82" s="321" t="e">
        <f>IF(CH83&lt;1,0,CH84-CH83)</f>
        <v>#DIV/0!</v>
      </c>
      <c r="CI82" s="321" t="e">
        <f t="shared" ref="CI82:DA82" ca="1" si="202">IF(CI83&lt;1,0,CI84-CI83)</f>
        <v>#DIV/0!</v>
      </c>
      <c r="CJ82" s="321" t="e">
        <f t="shared" ca="1" si="202"/>
        <v>#DIV/0!</v>
      </c>
      <c r="CK82" s="321" t="e">
        <f t="shared" ca="1" si="202"/>
        <v>#DIV/0!</v>
      </c>
      <c r="CL82" s="321" t="e">
        <f t="shared" ca="1" si="202"/>
        <v>#DIV/0!</v>
      </c>
      <c r="CM82" s="321" t="e">
        <f t="shared" ca="1" si="202"/>
        <v>#DIV/0!</v>
      </c>
      <c r="CN82" s="321" t="e">
        <f t="shared" ca="1" si="202"/>
        <v>#DIV/0!</v>
      </c>
      <c r="CO82" s="321" t="e">
        <f t="shared" ca="1" si="202"/>
        <v>#DIV/0!</v>
      </c>
      <c r="CP82" s="321" t="e">
        <f t="shared" ca="1" si="202"/>
        <v>#DIV/0!</v>
      </c>
      <c r="CQ82" s="321" t="e">
        <f t="shared" ca="1" si="202"/>
        <v>#DIV/0!</v>
      </c>
      <c r="CR82" s="321" t="e">
        <f t="shared" ca="1" si="202"/>
        <v>#DIV/0!</v>
      </c>
      <c r="CS82" s="321" t="e">
        <f t="shared" ca="1" si="202"/>
        <v>#DIV/0!</v>
      </c>
      <c r="CT82" s="321" t="e">
        <f t="shared" ca="1" si="202"/>
        <v>#DIV/0!</v>
      </c>
      <c r="CU82" s="321" t="e">
        <f t="shared" ca="1" si="202"/>
        <v>#DIV/0!</v>
      </c>
      <c r="CV82" s="321" t="e">
        <f t="shared" ca="1" si="202"/>
        <v>#DIV/0!</v>
      </c>
      <c r="CW82" s="321" t="e">
        <f t="shared" ca="1" si="202"/>
        <v>#DIV/0!</v>
      </c>
      <c r="CX82" s="321" t="e">
        <f t="shared" ca="1" si="202"/>
        <v>#DIV/0!</v>
      </c>
      <c r="CY82" s="321" t="e">
        <f t="shared" ca="1" si="202"/>
        <v>#DIV/0!</v>
      </c>
      <c r="CZ82" s="321" t="e">
        <f t="shared" ca="1" si="202"/>
        <v>#DIV/0!</v>
      </c>
      <c r="DA82" s="321" t="e">
        <f t="shared" ca="1" si="202"/>
        <v>#DIV/0!</v>
      </c>
    </row>
    <row r="83" spans="2:105" ht="15" hidden="1" customHeight="1" outlineLevel="1">
      <c r="B83" s="287"/>
      <c r="C83" s="310"/>
      <c r="D83" s="310"/>
      <c r="E83" s="310"/>
      <c r="F83" s="311" t="str">
        <f>_xlfn.IFNA(INDEX(Table_Def[[Asset category]:[Unit]],MATCH(Insert_Assets!C83,Table_Def[Asset category],0),2),"")</f>
        <v/>
      </c>
      <c r="G83" s="481"/>
      <c r="H83" s="439" t="s">
        <v>221</v>
      </c>
      <c r="I83" s="544">
        <f t="shared" si="106"/>
        <v>0</v>
      </c>
      <c r="J83" s="345"/>
      <c r="K83" s="310"/>
      <c r="L83" s="544">
        <f t="shared" si="199"/>
        <v>0</v>
      </c>
      <c r="M83" s="543">
        <f t="shared" si="130"/>
        <v>1</v>
      </c>
      <c r="N83" s="544">
        <f t="shared" si="4"/>
        <v>0</v>
      </c>
      <c r="O83" s="314">
        <f>_xlfn.IFNA(IF(INDEX(Table_Def[],MATCH(C83,Table_Def[Asset category],0),3)=0,20,INDEX(Table_Def[],MATCH(C83,Table_Def[Asset category],0),3)),0)</f>
        <v>0</v>
      </c>
      <c r="P83" s="483"/>
      <c r="Q83" s="11"/>
      <c r="R83" s="208"/>
      <c r="S83" s="208"/>
      <c r="T83" s="208"/>
      <c r="U83" s="485"/>
      <c r="V83" s="485"/>
      <c r="W83" s="485"/>
      <c r="X83" s="485"/>
      <c r="Y83" s="485"/>
      <c r="Z83" s="485"/>
      <c r="AA83" s="485"/>
      <c r="AB83" s="485"/>
      <c r="AC83" s="485"/>
      <c r="AD83" s="485"/>
      <c r="AE83" s="485"/>
      <c r="AF83" s="485"/>
      <c r="AG83" s="485"/>
      <c r="AH83" s="485"/>
      <c r="AI83" s="485"/>
      <c r="AJ83" s="485"/>
      <c r="AK83" s="485"/>
      <c r="AL83" s="485"/>
      <c r="AM83" s="485"/>
      <c r="AN83" s="485"/>
      <c r="AO83" s="485"/>
      <c r="AP83" s="485"/>
      <c r="AQ83" s="485"/>
      <c r="AR83" s="485"/>
      <c r="AS83" s="485"/>
      <c r="AT83" s="485"/>
      <c r="AU83" s="485"/>
      <c r="AV83" s="485"/>
      <c r="AW83" s="485"/>
      <c r="AX83" s="485"/>
      <c r="AY83" s="485"/>
      <c r="AZ83" s="485"/>
      <c r="BA83" s="485"/>
      <c r="BB83" s="485"/>
      <c r="BC83" s="485"/>
      <c r="BD83" s="485"/>
      <c r="BE83" s="485"/>
      <c r="BF83" s="485"/>
      <c r="BG83" s="485"/>
      <c r="BH83" s="485"/>
      <c r="BI83" s="485"/>
      <c r="BJ83" s="485"/>
      <c r="BK83" s="485"/>
      <c r="BL83" s="485"/>
      <c r="BM83" s="485"/>
      <c r="BN83" s="485"/>
      <c r="BO83" s="485"/>
      <c r="BP83" s="485"/>
      <c r="BQ83" s="485"/>
      <c r="BR83" s="485"/>
      <c r="BS83" s="485"/>
      <c r="BT83" s="485"/>
      <c r="BU83" s="485"/>
      <c r="BV83" s="485"/>
      <c r="BW83" s="485"/>
      <c r="BX83" s="485"/>
      <c r="BY83" s="485"/>
      <c r="BZ83" s="485"/>
      <c r="CA83" s="485"/>
      <c r="CB83" s="485"/>
      <c r="CC83" s="37"/>
      <c r="CD83" s="317"/>
      <c r="CE83" s="317"/>
      <c r="CF83" s="8" t="s">
        <v>207</v>
      </c>
      <c r="CH83" s="321" t="e">
        <f>CH81*Insert_Finance!$D$32</f>
        <v>#DIV/0!</v>
      </c>
      <c r="CI83" s="321" t="e">
        <f ca="1">CI81*Insert_Finance!$D$32</f>
        <v>#DIV/0!</v>
      </c>
      <c r="CJ83" s="321" t="e">
        <f ca="1">CJ81*Insert_Finance!$D$32</f>
        <v>#DIV/0!</v>
      </c>
      <c r="CK83" s="321" t="e">
        <f ca="1">CK81*Insert_Finance!$D$32</f>
        <v>#DIV/0!</v>
      </c>
      <c r="CL83" s="321" t="e">
        <f ca="1">CL81*Insert_Finance!$D$32</f>
        <v>#DIV/0!</v>
      </c>
      <c r="CM83" s="321" t="e">
        <f ca="1">CM81*Insert_Finance!$D$32</f>
        <v>#DIV/0!</v>
      </c>
      <c r="CN83" s="321" t="e">
        <f ca="1">CN81*Insert_Finance!$D$32</f>
        <v>#DIV/0!</v>
      </c>
      <c r="CO83" s="321" t="e">
        <f ca="1">CO81*Insert_Finance!$D$32</f>
        <v>#DIV/0!</v>
      </c>
      <c r="CP83" s="321" t="e">
        <f ca="1">CP81*Insert_Finance!$D$32</f>
        <v>#DIV/0!</v>
      </c>
      <c r="CQ83" s="321" t="e">
        <f ca="1">CQ81*Insert_Finance!$D$32</f>
        <v>#DIV/0!</v>
      </c>
      <c r="CR83" s="321" t="e">
        <f ca="1">CR81*Insert_Finance!$D$32</f>
        <v>#DIV/0!</v>
      </c>
      <c r="CS83" s="321" t="e">
        <f ca="1">CS81*Insert_Finance!$D$32</f>
        <v>#DIV/0!</v>
      </c>
      <c r="CT83" s="321" t="e">
        <f ca="1">CT81*Insert_Finance!$D$32</f>
        <v>#DIV/0!</v>
      </c>
      <c r="CU83" s="321" t="e">
        <f ca="1">CU81*Insert_Finance!$D$32</f>
        <v>#DIV/0!</v>
      </c>
      <c r="CV83" s="321" t="e">
        <f ca="1">CV81*Insert_Finance!$D$32</f>
        <v>#DIV/0!</v>
      </c>
      <c r="CW83" s="321" t="e">
        <f ca="1">CW81*Insert_Finance!$D$32</f>
        <v>#DIV/0!</v>
      </c>
      <c r="CX83" s="321" t="e">
        <f ca="1">CX81*Insert_Finance!$D$32</f>
        <v>#DIV/0!</v>
      </c>
      <c r="CY83" s="321" t="e">
        <f ca="1">CY81*Insert_Finance!$D$32</f>
        <v>#DIV/0!</v>
      </c>
      <c r="CZ83" s="321" t="e">
        <f ca="1">CZ81*Insert_Finance!$D$32</f>
        <v>#DIV/0!</v>
      </c>
      <c r="DA83" s="321" t="e">
        <f ca="1">DA81*Insert_Finance!$D$32</f>
        <v>#DIV/0!</v>
      </c>
    </row>
    <row r="84" spans="2:105" ht="15" hidden="1" customHeight="1" outlineLevel="1">
      <c r="B84" s="287"/>
      <c r="C84" s="310"/>
      <c r="D84" s="310"/>
      <c r="E84" s="310"/>
      <c r="F84" s="311" t="str">
        <f>_xlfn.IFNA(INDEX(Table_Def[[Asset category]:[Unit]],MATCH(Insert_Assets!C84,Table_Def[Asset category],0),2),"")</f>
        <v/>
      </c>
      <c r="G84" s="481"/>
      <c r="H84" s="439" t="s">
        <v>221</v>
      </c>
      <c r="I84" s="544">
        <f t="shared" si="106"/>
        <v>0</v>
      </c>
      <c r="J84" s="345"/>
      <c r="K84" s="310"/>
      <c r="L84" s="544">
        <f t="shared" si="199"/>
        <v>0</v>
      </c>
      <c r="M84" s="543">
        <f t="shared" si="130"/>
        <v>1</v>
      </c>
      <c r="N84" s="544">
        <f t="shared" si="4"/>
        <v>0</v>
      </c>
      <c r="O84" s="314">
        <f>_xlfn.IFNA(IF(INDEX(Table_Def[],MATCH(C84,Table_Def[Asset category],0),3)=0,20,INDEX(Table_Def[],MATCH(C84,Table_Def[Asset category],0),3)),0)</f>
        <v>0</v>
      </c>
      <c r="P84" s="483"/>
      <c r="Q84" s="11"/>
      <c r="R84" s="208"/>
      <c r="S84" s="208"/>
      <c r="T84" s="208"/>
      <c r="U84" s="485"/>
      <c r="V84" s="485"/>
      <c r="W84" s="485"/>
      <c r="X84" s="485"/>
      <c r="Y84" s="485"/>
      <c r="Z84" s="485"/>
      <c r="AA84" s="485"/>
      <c r="AB84" s="485"/>
      <c r="AC84" s="485"/>
      <c r="AD84" s="485"/>
      <c r="AE84" s="485"/>
      <c r="AF84" s="485"/>
      <c r="AG84" s="485"/>
      <c r="AH84" s="485"/>
      <c r="AI84" s="485"/>
      <c r="AJ84" s="485"/>
      <c r="AK84" s="485"/>
      <c r="AL84" s="485"/>
      <c r="AM84" s="485"/>
      <c r="AN84" s="485"/>
      <c r="AO84" s="485"/>
      <c r="AP84" s="485"/>
      <c r="AQ84" s="485"/>
      <c r="AR84" s="485"/>
      <c r="AS84" s="485"/>
      <c r="AT84" s="485"/>
      <c r="AU84" s="485"/>
      <c r="AV84" s="485"/>
      <c r="AW84" s="485"/>
      <c r="AX84" s="485"/>
      <c r="AY84" s="485"/>
      <c r="AZ84" s="485"/>
      <c r="BA84" s="485"/>
      <c r="BB84" s="485"/>
      <c r="BC84" s="485"/>
      <c r="BD84" s="485"/>
      <c r="BE84" s="485"/>
      <c r="BF84" s="485"/>
      <c r="BG84" s="485"/>
      <c r="BH84" s="485"/>
      <c r="BI84" s="485"/>
      <c r="BJ84" s="485"/>
      <c r="BK84" s="485"/>
      <c r="BL84" s="485"/>
      <c r="BM84" s="485"/>
      <c r="BN84" s="485"/>
      <c r="BO84" s="485"/>
      <c r="BP84" s="485"/>
      <c r="BQ84" s="485"/>
      <c r="BR84" s="485"/>
      <c r="BS84" s="485"/>
      <c r="BT84" s="485"/>
      <c r="BU84" s="485"/>
      <c r="BV84" s="485"/>
      <c r="BW84" s="485"/>
      <c r="BX84" s="485"/>
      <c r="BY84" s="485"/>
      <c r="BZ84" s="485"/>
      <c r="CA84" s="485"/>
      <c r="CB84" s="485"/>
      <c r="CC84" s="37"/>
      <c r="CD84" s="317"/>
      <c r="CE84" s="317"/>
      <c r="CF84" s="8" t="s">
        <v>208</v>
      </c>
      <c r="CG84" s="321"/>
      <c r="CH84" s="321">
        <f ca="1">IF(CH81=0,0,
IF(CH81&lt;1,0,
IF($O78-CH79&lt;&gt;$O78,-PMT(Insert_Finance!$D$32,$O78,OFFSET(CH81,,(CH79-$O78),1,1),0,0),
IF(CH79=0,0,CG84))))</f>
        <v>0</v>
      </c>
      <c r="CI84" s="321">
        <f ca="1">IF(CI81=0,0,
IF(CI81&lt;1,0,
IF($O78-CI79&lt;&gt;$O78,-PMT(Insert_Finance!$D$32,$O78,OFFSET(CI81,,(CI79-$O78),1,1),0,0),
IF(CI79=0,0,CH84))))</f>
        <v>0</v>
      </c>
      <c r="CJ84" s="321">
        <f ca="1">IF(CJ81=0,0,
IF(CJ81&lt;1,0,
IF($O78-CJ79&lt;&gt;$O78,-PMT(Insert_Finance!$D$32,$O78,OFFSET(CJ81,,(CJ79-$O78),1,1),0,0),
IF(CJ79=0,0,CI84))))</f>
        <v>0</v>
      </c>
      <c r="CK84" s="321">
        <f ca="1">IF(CK81=0,0,
IF(CK81&lt;1,0,
IF($O78-CK79&lt;&gt;$O78,-PMT(Insert_Finance!$D$32,$O78,OFFSET(CK81,,(CK79-$O78),1,1),0,0),
IF(CK79=0,0,CJ84))))</f>
        <v>0</v>
      </c>
      <c r="CL84" s="321">
        <f ca="1">IF(CL81=0,0,
IF(CL81&lt;1,0,
IF($O78-CL79&lt;&gt;$O78,-PMT(Insert_Finance!$D$32,$O78,OFFSET(CL81,,(CL79-$O78),1,1),0,0),
IF(CL79=0,0,CK84))))</f>
        <v>0</v>
      </c>
      <c r="CM84" s="321">
        <f ca="1">IF(CM81=0,0,
IF(CM81&lt;1,0,
IF($O78-CM79&lt;&gt;$O78,-PMT(Insert_Finance!$D$32,$O78,OFFSET(CM81,,(CM79-$O78),1,1),0,0),
IF(CM79=0,0,CL84))))</f>
        <v>0</v>
      </c>
      <c r="CN84" s="321">
        <f ca="1">IF(CN81=0,0,
IF(CN81&lt;1,0,
IF($O78-CN79&lt;&gt;$O78,-PMT(Insert_Finance!$D$32,$O78,OFFSET(CN81,,(CN79-$O78),1,1),0,0),
IF(CN79=0,0,CM84))))</f>
        <v>0</v>
      </c>
      <c r="CO84" s="321">
        <f ca="1">IF(CO81=0,0,
IF(CO81&lt;1,0,
IF($O78-CO79&lt;&gt;$O78,-PMT(Insert_Finance!$D$32,$O78,OFFSET(CO81,,(CO79-$O78),1,1),0,0),
IF(CO79=0,0,CN84))))</f>
        <v>0</v>
      </c>
      <c r="CP84" s="321">
        <f ca="1">IF(CP81=0,0,
IF(CP81&lt;1,0,
IF($O78-CP79&lt;&gt;$O78,-PMT(Insert_Finance!$D$32,$O78,OFFSET(CP81,,(CP79-$O78),1,1),0,0),
IF(CP79=0,0,CO84))))</f>
        <v>0</v>
      </c>
      <c r="CQ84" s="321">
        <f ca="1">IF(CQ81=0,0,
IF(CQ81&lt;1,0,
IF($O78-CQ79&lt;&gt;$O78,-PMT(Insert_Finance!$D$32,$O78,OFFSET(CQ81,,(CQ79-$O78),1,1),0,0),
IF(CQ79=0,0,CP84))))</f>
        <v>0</v>
      </c>
      <c r="CR84" s="321">
        <f ca="1">IF(CR81=0,0,
IF(CR81&lt;1,0,
IF($O78-CR79&lt;&gt;$O78,-PMT(Insert_Finance!$D$32,$O78,OFFSET(CR81,,(CR79-$O78),1,1),0,0),
IF(CR79=0,0,CQ84))))</f>
        <v>0</v>
      </c>
      <c r="CS84" s="321">
        <f ca="1">IF(CS81=0,0,
IF(CS81&lt;1,0,
IF($O78-CS79&lt;&gt;$O78,-PMT(Insert_Finance!$D$32,$O78,OFFSET(CS81,,(CS79-$O78),1,1),0,0),
IF(CS79=0,0,CR84))))</f>
        <v>0</v>
      </c>
      <c r="CT84" s="321">
        <f ca="1">IF(CT81=0,0,
IF(CT81&lt;1,0,
IF($O78-CT79&lt;&gt;$O78,-PMT(Insert_Finance!$D$32,$O78,OFFSET(CT81,,(CT79-$O78),1,1),0,0),
IF(CT79=0,0,CS84))))</f>
        <v>0</v>
      </c>
      <c r="CU84" s="321">
        <f ca="1">IF(CU81=0,0,
IF(CU81&lt;1,0,
IF($O78-CU79&lt;&gt;$O78,-PMT(Insert_Finance!$D$32,$O78,OFFSET(CU81,,(CU79-$O78),1,1),0,0),
IF(CU79=0,0,CT84))))</f>
        <v>0</v>
      </c>
      <c r="CV84" s="321">
        <f ca="1">IF(CV81=0,0,
IF(CV81&lt;1,0,
IF($O78-CV79&lt;&gt;$O78,-PMT(Insert_Finance!$D$32,$O78,OFFSET(CV81,,(CV79-$O78),1,1),0,0),
IF(CV79=0,0,CU84))))</f>
        <v>0</v>
      </c>
      <c r="CW84" s="321">
        <f ca="1">IF(CW81=0,0,
IF(CW81&lt;1,0,
IF($O78-CW79&lt;&gt;$O78,-PMT(Insert_Finance!$D$32,$O78,OFFSET(CW81,,(CW79-$O78),1,1),0,0),
IF(CW79=0,0,CV84))))</f>
        <v>0</v>
      </c>
      <c r="CX84" s="321">
        <f ca="1">IF(CX81=0,0,
IF(CX81&lt;1,0,
IF($O78-CX79&lt;&gt;$O78,-PMT(Insert_Finance!$D$32,$O78,OFFSET(CX81,,(CX79-$O78),1,1),0,0),
IF(CX79=0,0,CW84))))</f>
        <v>0</v>
      </c>
      <c r="CY84" s="321">
        <f ca="1">IF(CY81=0,0,
IF(CY81&lt;1,0,
IF($O78-CY79&lt;&gt;$O78,-PMT(Insert_Finance!$D$32,$O78,OFFSET(CY81,,(CY79-$O78),1,1),0,0),
IF(CY79=0,0,CX84))))</f>
        <v>0</v>
      </c>
      <c r="CZ84" s="321">
        <f ca="1">IF(CZ81=0,0,
IF(CZ81&lt;1,0,
IF($O78-CZ79&lt;&gt;$O78,-PMT(Insert_Finance!$D$32,$O78,OFFSET(CZ81,,(CZ79-$O78),1,1),0,0),
IF(CZ79=0,0,CY84))))</f>
        <v>0</v>
      </c>
      <c r="DA84" s="321">
        <f ca="1">IF(DA81=0,0,
IF(DA81&lt;1,0,
IF($O78-DA79&lt;&gt;$O78,-PMT(Insert_Finance!$D$32,$O78,OFFSET(DA81,,(DA79-$O78),1,1),0,0),
IF(DA79=0,0,CZ84))))</f>
        <v>0</v>
      </c>
    </row>
    <row r="85" spans="2:105" ht="30" customHeight="1" collapsed="1">
      <c r="B85" s="287"/>
      <c r="C85" s="310"/>
      <c r="D85" s="310"/>
      <c r="E85" s="310"/>
      <c r="F85" s="311" t="str">
        <f>_xlfn.IFNA(INDEX(Table_Def[[Asset category]:[Unit]],MATCH(Insert_Assets!C85,Table_Def[Asset category],0),2),"")</f>
        <v/>
      </c>
      <c r="G85" s="481"/>
      <c r="H85" s="439" t="s">
        <v>221</v>
      </c>
      <c r="I85" s="544">
        <f t="shared" si="106"/>
        <v>0</v>
      </c>
      <c r="J85" s="348"/>
      <c r="K85" s="310"/>
      <c r="L85" s="544">
        <f t="shared" si="199"/>
        <v>0</v>
      </c>
      <c r="M85" s="543">
        <f t="shared" si="130"/>
        <v>1</v>
      </c>
      <c r="N85" s="544">
        <f t="shared" si="4"/>
        <v>0</v>
      </c>
      <c r="O85" s="314">
        <f>_xlfn.IFNA(IF(INDEX(Table_Def[],MATCH(C85,Table_Def[Asset category],0),3)=0,20,INDEX(Table_Def[],MATCH(C85,Table_Def[Asset category],0),3)),0)</f>
        <v>0</v>
      </c>
      <c r="P85" s="483"/>
      <c r="Q85" s="11"/>
      <c r="R85" s="208"/>
      <c r="S85" s="208"/>
      <c r="T85" s="208"/>
      <c r="U85" s="485">
        <f>SUMIF($CH$7:$DA$7,U$16,$CH89:$DA89)</f>
        <v>0</v>
      </c>
      <c r="V85" s="485">
        <f>SUMIF($CH$7:$DA$7,U$16,$CH88:$DA88)</f>
        <v>0</v>
      </c>
      <c r="W85" s="485">
        <f>SUMIF($CH$7:$DA$7,U$16,$CH90:$DA90)</f>
        <v>0</v>
      </c>
      <c r="X85" s="485">
        <f>SUMIF($CH$7:$DA$7,X$16,$CH89:$DA89)</f>
        <v>0</v>
      </c>
      <c r="Y85" s="485">
        <f>SUMIF($CH$7:$DA$7,X$16,$CH88:$DA88)</f>
        <v>0</v>
      </c>
      <c r="Z85" s="485">
        <f>SUMIF($CH$7:$DA$7,X$16,$CH90:$DA90)</f>
        <v>0</v>
      </c>
      <c r="AA85" s="485">
        <f>SUMIF($CH$7:$DA$7,AA$16,$CH89:$DA89)</f>
        <v>0</v>
      </c>
      <c r="AB85" s="485">
        <f>SUMIF($CH$7:$DA$7,AA$16,$CH88:$DA88)</f>
        <v>0</v>
      </c>
      <c r="AC85" s="485">
        <f>SUMIF($CH$7:$DA$7,AA$16,$CH90:$DA90)</f>
        <v>0</v>
      </c>
      <c r="AD85" s="485">
        <f>SUMIF($CH$7:$DA$7,AD$16,$CH89:$DA89)</f>
        <v>0</v>
      </c>
      <c r="AE85" s="485">
        <f>SUMIF($CH$7:$DA$7,AD$16,$CH88:$DA88)</f>
        <v>0</v>
      </c>
      <c r="AF85" s="485">
        <f>SUMIF($CH$7:$DA$7,AD$16,$CH90:$DA90)</f>
        <v>0</v>
      </c>
      <c r="AG85" s="485">
        <f>SUMIF($CH$7:$DA$7,AG$16,$CH89:$DA89)</f>
        <v>0</v>
      </c>
      <c r="AH85" s="485">
        <f>SUMIF($CH$7:$DA$7,AG$16,$CH88:$DA88)</f>
        <v>0</v>
      </c>
      <c r="AI85" s="485">
        <f>SUMIF($CH$7:$DA$7,AG$16,$CH90:$DA90)</f>
        <v>0</v>
      </c>
      <c r="AJ85" s="485">
        <f>SUMIF($CH$7:$DA$7,AJ$16,$CH89:$DA89)</f>
        <v>0</v>
      </c>
      <c r="AK85" s="485">
        <f>SUMIF($CH$7:$DA$7,AJ$16,$CH88:$DA88)</f>
        <v>0</v>
      </c>
      <c r="AL85" s="485">
        <f>SUMIF($CH$7:$DA$7,AJ$16,$CH90:$DA90)</f>
        <v>0</v>
      </c>
      <c r="AM85" s="485">
        <f>SUMIF($CH$7:$DA$7,AM$16,$CH89:$DA89)</f>
        <v>0</v>
      </c>
      <c r="AN85" s="485">
        <f>SUMIF($CH$7:$DA$7,AM$16,$CH88:$DA88)</f>
        <v>0</v>
      </c>
      <c r="AO85" s="485">
        <f>SUMIF($CH$7:$DA$7,AM$16,$CH90:$DA90)</f>
        <v>0</v>
      </c>
      <c r="AP85" s="485">
        <f>SUMIF($CH$7:$DA$7,AP$16,$CH89:$DA89)</f>
        <v>0</v>
      </c>
      <c r="AQ85" s="485">
        <f>SUMIF($CH$7:$DA$7,AP$16,$CH88:$DA88)</f>
        <v>0</v>
      </c>
      <c r="AR85" s="485">
        <f>SUMIF($CH$7:$DA$7,AP$16,$CH90:$DA90)</f>
        <v>0</v>
      </c>
      <c r="AS85" s="485">
        <f>SUMIF($CH$7:$DA$7,AS$16,$CH89:$DA89)</f>
        <v>0</v>
      </c>
      <c r="AT85" s="485">
        <f>SUMIF($CH$7:$DA$7,AS$16,$CH88:$DA88)</f>
        <v>0</v>
      </c>
      <c r="AU85" s="485">
        <f>SUMIF($CH$7:$DA$7,AS$16,$CH90:$DA90)</f>
        <v>0</v>
      </c>
      <c r="AV85" s="485">
        <f>SUMIF($CH$7:$DA$7,AV$16,$CH89:$DA89)</f>
        <v>0</v>
      </c>
      <c r="AW85" s="485">
        <f>SUMIF($CH$7:$DA$7,AV$16,$CH88:$DA88)</f>
        <v>0</v>
      </c>
      <c r="AX85" s="485">
        <f>SUMIF($CH$7:$DA$7,AV$16,$CH90:$DA90)</f>
        <v>0</v>
      </c>
      <c r="AY85" s="485">
        <f>SUMIF($CH$7:$DA$7,AY$16,$CH89:$DA89)</f>
        <v>0</v>
      </c>
      <c r="AZ85" s="485">
        <f>SUMIF($CH$7:$DA$7,AY$16,$CH88:$DA88)</f>
        <v>0</v>
      </c>
      <c r="BA85" s="485">
        <f>SUMIF($CH$7:$DA$7,AY$16,$CH90:$DA90)</f>
        <v>0</v>
      </c>
      <c r="BB85" s="485">
        <f>SUMIF($CH$7:$DA$7,BB$16,$CH89:$DA89)</f>
        <v>0</v>
      </c>
      <c r="BC85" s="485">
        <f>SUMIF($CH$7:$DA$7,BB$16,$CH88:$DA88)</f>
        <v>0</v>
      </c>
      <c r="BD85" s="485">
        <f>SUMIF($CH$7:$DA$7,BB$16,$CH90:$DA90)</f>
        <v>0</v>
      </c>
      <c r="BE85" s="485">
        <f>SUMIF($CH$7:$DA$7,BE$16,$CH89:$DA89)</f>
        <v>0</v>
      </c>
      <c r="BF85" s="485">
        <f>SUMIF($CH$7:$DA$7,BE$16,$CH88:$DA88)</f>
        <v>0</v>
      </c>
      <c r="BG85" s="485">
        <f>SUMIF($CH$7:$DA$7,BE$16,$CH90:$DA90)</f>
        <v>0</v>
      </c>
      <c r="BH85" s="485">
        <f>SUMIF($CH$7:$DA$7,BH$16,$CH89:$DA89)</f>
        <v>0</v>
      </c>
      <c r="BI85" s="485">
        <f>SUMIF($CH$7:$DA$7,BH$16,$CH88:$DA88)</f>
        <v>0</v>
      </c>
      <c r="BJ85" s="485">
        <f>SUMIF($CH$7:$DA$7,BH$16,$CH90:$DA90)</f>
        <v>0</v>
      </c>
      <c r="BK85" s="485">
        <f>SUMIF($CH$7:$DA$7,BK$16,$CH89:$DA89)</f>
        <v>0</v>
      </c>
      <c r="BL85" s="485">
        <f>SUMIF($CH$7:$DA$7,BK$16,$CH88:$DA88)</f>
        <v>0</v>
      </c>
      <c r="BM85" s="485">
        <f>SUMIF($CH$7:$DA$7,BK$16,$CH90:$DA90)</f>
        <v>0</v>
      </c>
      <c r="BN85" s="485">
        <f>SUMIF($CH$7:$DA$7,BN$16,$CH89:$DA89)</f>
        <v>0</v>
      </c>
      <c r="BO85" s="485">
        <f>SUMIF($CH$7:$DA$7,BN$16,$CH88:$DA88)</f>
        <v>0</v>
      </c>
      <c r="BP85" s="485">
        <f>SUMIF($CH$7:$DA$7,BN$16,$CH90:$DA90)</f>
        <v>0</v>
      </c>
      <c r="BQ85" s="485">
        <f>SUMIF($CH$7:$DA$7,BQ$16,$CH89:$DA89)</f>
        <v>0</v>
      </c>
      <c r="BR85" s="485">
        <f>SUMIF($CH$7:$DA$7,BQ$16,$CH88:$DA88)</f>
        <v>0</v>
      </c>
      <c r="BS85" s="485">
        <f>SUMIF($CH$7:$DA$7,BQ$16,$CH90:$DA90)</f>
        <v>0</v>
      </c>
      <c r="BT85" s="485">
        <f>SUMIF($CH$7:$DA$7,BT$16,$CH89:$DA89)</f>
        <v>0</v>
      </c>
      <c r="BU85" s="485">
        <f>SUMIF($CH$7:$DA$7,BT$16,$CH88:$DA88)</f>
        <v>0</v>
      </c>
      <c r="BV85" s="485">
        <f>SUMIF($CH$7:$DA$7,BT$16,$CH90:$DA90)</f>
        <v>0</v>
      </c>
      <c r="BW85" s="485">
        <f>SUMIF($CH$7:$DA$7,BW$16,$CH89:$DA89)</f>
        <v>0</v>
      </c>
      <c r="BX85" s="485">
        <f>SUMIF($CH$7:$DA$7,BW$16,$CH88:$DA88)</f>
        <v>0</v>
      </c>
      <c r="BY85" s="485">
        <f>SUMIF($CH$7:$DA$7,BW$16,$CH90:$DA90)</f>
        <v>0</v>
      </c>
      <c r="BZ85" s="485">
        <f>SUMIF($CH$7:$DA$7,BZ$16,$CH89:$DA89)</f>
        <v>0</v>
      </c>
      <c r="CA85" s="485">
        <f>SUMIF($CH$7:$DA$7,BZ$16,$CH88:$DA88)</f>
        <v>0</v>
      </c>
      <c r="CB85" s="485">
        <f>SUMIF($CH$7:$DA$7,BZ$16,$CH90:$DA90)</f>
        <v>0</v>
      </c>
      <c r="CC85" s="37"/>
      <c r="CD85" s="317"/>
      <c r="CE85" s="317"/>
      <c r="CG85" s="72"/>
      <c r="CH85" s="321"/>
    </row>
    <row r="86" spans="2:105" ht="15" hidden="1" customHeight="1" outlineLevel="1">
      <c r="B86" s="287"/>
      <c r="C86" s="310"/>
      <c r="D86" s="310"/>
      <c r="E86" s="310"/>
      <c r="F86" s="311" t="str">
        <f>_xlfn.IFNA(INDEX(Table_Def[[Asset category]:[Unit]],MATCH(Insert_Assets!C86,Table_Def[Asset category],0),2),"")</f>
        <v/>
      </c>
      <c r="G86" s="481"/>
      <c r="H86" s="439" t="s">
        <v>221</v>
      </c>
      <c r="I86" s="544">
        <f t="shared" si="106"/>
        <v>0</v>
      </c>
      <c r="J86" s="345"/>
      <c r="K86" s="310"/>
      <c r="L86" s="544">
        <f t="shared" si="199"/>
        <v>0</v>
      </c>
      <c r="M86" s="543">
        <f t="shared" si="130"/>
        <v>1</v>
      </c>
      <c r="N86" s="544">
        <f t="shared" si="4"/>
        <v>0</v>
      </c>
      <c r="O86" s="314">
        <f>_xlfn.IFNA(IF(INDEX(Table_Def[],MATCH(C86,Table_Def[Asset category],0),3)=0,20,INDEX(Table_Def[],MATCH(C86,Table_Def[Asset category],0),3)),0)</f>
        <v>0</v>
      </c>
      <c r="P86" s="483"/>
      <c r="Q86" s="11"/>
      <c r="R86" s="208"/>
      <c r="S86" s="208"/>
      <c r="T86" s="208"/>
      <c r="U86" s="485"/>
      <c r="V86" s="485"/>
      <c r="W86" s="485"/>
      <c r="X86" s="485"/>
      <c r="Y86" s="485"/>
      <c r="Z86" s="485"/>
      <c r="AA86" s="485"/>
      <c r="AB86" s="485"/>
      <c r="AC86" s="485"/>
      <c r="AD86" s="485"/>
      <c r="AE86" s="485"/>
      <c r="AF86" s="485"/>
      <c r="AG86" s="485"/>
      <c r="AH86" s="485"/>
      <c r="AI86" s="485"/>
      <c r="AJ86" s="485"/>
      <c r="AK86" s="485"/>
      <c r="AL86" s="485"/>
      <c r="AM86" s="485"/>
      <c r="AN86" s="485"/>
      <c r="AO86" s="485"/>
      <c r="AP86" s="485"/>
      <c r="AQ86" s="485"/>
      <c r="AR86" s="485"/>
      <c r="AS86" s="485"/>
      <c r="AT86" s="485"/>
      <c r="AU86" s="485"/>
      <c r="AV86" s="485"/>
      <c r="AW86" s="485"/>
      <c r="AX86" s="485"/>
      <c r="AY86" s="485"/>
      <c r="AZ86" s="485"/>
      <c r="BA86" s="485"/>
      <c r="BB86" s="485"/>
      <c r="BC86" s="485"/>
      <c r="BD86" s="485"/>
      <c r="BE86" s="485"/>
      <c r="BF86" s="485"/>
      <c r="BG86" s="485"/>
      <c r="BH86" s="485"/>
      <c r="BI86" s="485"/>
      <c r="BJ86" s="485"/>
      <c r="BK86" s="485"/>
      <c r="BL86" s="485"/>
      <c r="BM86" s="485"/>
      <c r="BN86" s="485"/>
      <c r="BO86" s="485"/>
      <c r="BP86" s="485"/>
      <c r="BQ86" s="485"/>
      <c r="BR86" s="485"/>
      <c r="BS86" s="485"/>
      <c r="BT86" s="485"/>
      <c r="BU86" s="485"/>
      <c r="BV86" s="485"/>
      <c r="BW86" s="485"/>
      <c r="BX86" s="485"/>
      <c r="BY86" s="485"/>
      <c r="BZ86" s="485"/>
      <c r="CA86" s="485"/>
      <c r="CB86" s="485"/>
      <c r="CC86" s="37"/>
      <c r="CD86" s="317"/>
      <c r="CE86" s="317"/>
      <c r="CF86" s="8" t="s">
        <v>218</v>
      </c>
      <c r="CG86" s="72"/>
      <c r="CH86" s="320">
        <f>IF($J85=CH$7,$O85,
IF(CG85&gt;0,CG85-1,0))</f>
        <v>0</v>
      </c>
      <c r="CI86" s="320">
        <f ca="1">IF(OR($J85=CI$7,CH87=$O85),$O85,
IF(CH86&gt;0,CH86-1,0))</f>
        <v>0</v>
      </c>
      <c r="CJ86" s="320">
        <f t="shared" ref="CJ86" ca="1" si="203">IF(OR($J85=CJ$7,CI87=$O85),$O85,
IF(CI86&gt;0,CI86-1,0))</f>
        <v>0</v>
      </c>
      <c r="CK86" s="320">
        <f t="shared" ref="CK86" ca="1" si="204">IF(OR($J85=CK$7,CJ87=$O85),$O85,
IF(CJ86&gt;0,CJ86-1,0))</f>
        <v>0</v>
      </c>
      <c r="CL86" s="320">
        <f t="shared" ref="CL86" ca="1" si="205">IF(OR($J85=CL$7,CK87=$O85),$O85,
IF(CK86&gt;0,CK86-1,0))</f>
        <v>0</v>
      </c>
      <c r="CM86" s="320">
        <f t="shared" ref="CM86" ca="1" si="206">IF(OR($J85=CM$7,CL87=$O85),$O85,
IF(CL86&gt;0,CL86-1,0))</f>
        <v>0</v>
      </c>
      <c r="CN86" s="320">
        <f t="shared" ref="CN86" ca="1" si="207">IF(OR($J85=CN$7,CM87=$O85),$O85,
IF(CM86&gt;0,CM86-1,0))</f>
        <v>0</v>
      </c>
      <c r="CO86" s="320">
        <f t="shared" ref="CO86" ca="1" si="208">IF(OR($J85=CO$7,CN87=$O85),$O85,
IF(CN86&gt;0,CN86-1,0))</f>
        <v>0</v>
      </c>
      <c r="CP86" s="320">
        <f t="shared" ref="CP86" ca="1" si="209">IF(OR($J85=CP$7,CO87=$O85),$O85,
IF(CO86&gt;0,CO86-1,0))</f>
        <v>0</v>
      </c>
      <c r="CQ86" s="320">
        <f t="shared" ref="CQ86" ca="1" si="210">IF(OR($J85=CQ$7,CP87=$O85),$O85,
IF(CP86&gt;0,CP86-1,0))</f>
        <v>0</v>
      </c>
      <c r="CR86" s="320">
        <f t="shared" ref="CR86" ca="1" si="211">IF(OR($J85=CR$7,CQ87=$O85),$O85,
IF(CQ86&gt;0,CQ86-1,0))</f>
        <v>0</v>
      </c>
      <c r="CS86" s="320">
        <f t="shared" ref="CS86" ca="1" si="212">IF(OR($J85=CS$7,CR87=$O85),$O85,
IF(CR86&gt;0,CR86-1,0))</f>
        <v>0</v>
      </c>
      <c r="CT86" s="320">
        <f t="shared" ref="CT86" ca="1" si="213">IF(OR($J85=CT$7,CS87=$O85),$O85,
IF(CS86&gt;0,CS86-1,0))</f>
        <v>0</v>
      </c>
      <c r="CU86" s="320">
        <f t="shared" ref="CU86" ca="1" si="214">IF(OR($J85=CU$7,CT87=$O85),$O85,
IF(CT86&gt;0,CT86-1,0))</f>
        <v>0</v>
      </c>
      <c r="CV86" s="320">
        <f t="shared" ref="CV86" ca="1" si="215">IF(OR($J85=CV$7,CU87=$O85),$O85,
IF(CU86&gt;0,CU86-1,0))</f>
        <v>0</v>
      </c>
      <c r="CW86" s="320">
        <f t="shared" ref="CW86" ca="1" si="216">IF(OR($J85=CW$7,CV87=$O85),$O85,
IF(CV86&gt;0,CV86-1,0))</f>
        <v>0</v>
      </c>
      <c r="CX86" s="320">
        <f t="shared" ref="CX86" ca="1" si="217">IF(OR($J85=CX$7,CW87=$O85),$O85,
IF(CW86&gt;0,CW86-1,0))</f>
        <v>0</v>
      </c>
      <c r="CY86" s="320">
        <f t="shared" ref="CY86" ca="1" si="218">IF(OR($J85=CY$7,CX87=$O85),$O85,
IF(CX86&gt;0,CX86-1,0))</f>
        <v>0</v>
      </c>
      <c r="CZ86" s="320">
        <f t="shared" ref="CZ86" ca="1" si="219">IF(OR($J85=CZ$7,CY87=$O85),$O85,
IF(CY86&gt;0,CY86-1,0))</f>
        <v>0</v>
      </c>
      <c r="DA86" s="320">
        <f t="shared" ref="DA86" ca="1" si="220">IF(OR($J85=DA$7,CZ87=$O85),$O85,
IF(CZ86&gt;0,CZ86-1,0))</f>
        <v>0</v>
      </c>
    </row>
    <row r="87" spans="2:105" ht="15" hidden="1" customHeight="1" outlineLevel="1">
      <c r="B87" s="287"/>
      <c r="C87" s="310"/>
      <c r="D87" s="310"/>
      <c r="E87" s="310"/>
      <c r="F87" s="311" t="str">
        <f>_xlfn.IFNA(INDEX(Table_Def[[Asset category]:[Unit]],MATCH(Insert_Assets!C87,Table_Def[Asset category],0),2),"")</f>
        <v/>
      </c>
      <c r="G87" s="481"/>
      <c r="H87" s="439" t="s">
        <v>221</v>
      </c>
      <c r="I87" s="544">
        <f t="shared" ref="I87:I150" si="221">E87*G87</f>
        <v>0</v>
      </c>
      <c r="J87" s="345"/>
      <c r="K87" s="310"/>
      <c r="L87" s="544"/>
      <c r="M87" s="543">
        <f t="shared" si="130"/>
        <v>1</v>
      </c>
      <c r="N87" s="544">
        <f t="shared" ref="N87:N149" si="222">I87*(1-M87)</f>
        <v>0</v>
      </c>
      <c r="O87" s="314">
        <f>_xlfn.IFNA(IF(INDEX(Table_Def[],MATCH(C87,Table_Def[Asset category],0),3)=0,20,INDEX(Table_Def[],MATCH(C87,Table_Def[Asset category],0),3)),0)</f>
        <v>0</v>
      </c>
      <c r="P87" s="483"/>
      <c r="Q87" s="11"/>
      <c r="R87" s="208"/>
      <c r="S87" s="208"/>
      <c r="T87" s="208"/>
      <c r="U87" s="485"/>
      <c r="V87" s="485"/>
      <c r="W87" s="485"/>
      <c r="X87" s="485"/>
      <c r="Y87" s="485"/>
      <c r="Z87" s="485"/>
      <c r="AA87" s="485"/>
      <c r="AB87" s="485"/>
      <c r="AC87" s="485"/>
      <c r="AD87" s="485"/>
      <c r="AE87" s="485"/>
      <c r="AF87" s="485"/>
      <c r="AG87" s="485"/>
      <c r="AH87" s="485"/>
      <c r="AI87" s="485"/>
      <c r="AJ87" s="485"/>
      <c r="AK87" s="485"/>
      <c r="AL87" s="485"/>
      <c r="AM87" s="485"/>
      <c r="AN87" s="485"/>
      <c r="AO87" s="485"/>
      <c r="AP87" s="485"/>
      <c r="AQ87" s="485"/>
      <c r="AR87" s="485"/>
      <c r="AS87" s="485"/>
      <c r="AT87" s="485"/>
      <c r="AU87" s="485"/>
      <c r="AV87" s="485"/>
      <c r="AW87" s="485"/>
      <c r="AX87" s="485"/>
      <c r="AY87" s="485"/>
      <c r="AZ87" s="485"/>
      <c r="BA87" s="485"/>
      <c r="BB87" s="485"/>
      <c r="BC87" s="485"/>
      <c r="BD87" s="485"/>
      <c r="BE87" s="485"/>
      <c r="BF87" s="485"/>
      <c r="BG87" s="485"/>
      <c r="BH87" s="485"/>
      <c r="BI87" s="485"/>
      <c r="BJ87" s="485"/>
      <c r="BK87" s="485"/>
      <c r="BL87" s="485"/>
      <c r="BM87" s="485"/>
      <c r="BN87" s="485"/>
      <c r="BO87" s="485"/>
      <c r="BP87" s="485"/>
      <c r="BQ87" s="485"/>
      <c r="BR87" s="485"/>
      <c r="BS87" s="485"/>
      <c r="BT87" s="485"/>
      <c r="BU87" s="485"/>
      <c r="BV87" s="485"/>
      <c r="BW87" s="485"/>
      <c r="BX87" s="485"/>
      <c r="BY87" s="485"/>
      <c r="BZ87" s="485"/>
      <c r="CA87" s="485"/>
      <c r="CB87" s="485"/>
      <c r="CC87" s="37"/>
      <c r="CD87" s="317"/>
      <c r="CE87" s="317"/>
      <c r="CF87" s="8" t="s">
        <v>219</v>
      </c>
      <c r="CG87" s="72"/>
      <c r="CH87" s="320">
        <f t="shared" ref="CH87" ca="1" si="223">IF(AND(CH86=$O85,CH86&gt;0),1,IF(CH86=0,0,OFFSET(CH86,,(CH86-$O85),1,1)-CH86+1))</f>
        <v>0</v>
      </c>
      <c r="CI87" s="320">
        <f ca="1">IF(AND(CI86=$O85,CI86&gt;0),1,IF(CI86=0,0,OFFSET(CI86,,(CI86-$O85),1,1)-CI86+1))</f>
        <v>0</v>
      </c>
      <c r="CJ87" s="320">
        <f t="shared" ref="CJ87:DA87" ca="1" si="224">IF(AND(CJ86=$O85,CJ86&gt;0),1,IF(CJ86=0,0,OFFSET(CJ86,,(CJ86-$O85),1,1)-CJ86+1))</f>
        <v>0</v>
      </c>
      <c r="CK87" s="320">
        <f t="shared" ca="1" si="224"/>
        <v>0</v>
      </c>
      <c r="CL87" s="320">
        <f t="shared" ca="1" si="224"/>
        <v>0</v>
      </c>
      <c r="CM87" s="320">
        <f t="shared" ca="1" si="224"/>
        <v>0</v>
      </c>
      <c r="CN87" s="320">
        <f t="shared" ca="1" si="224"/>
        <v>0</v>
      </c>
      <c r="CO87" s="320">
        <f t="shared" ca="1" si="224"/>
        <v>0</v>
      </c>
      <c r="CP87" s="320">
        <f t="shared" ca="1" si="224"/>
        <v>0</v>
      </c>
      <c r="CQ87" s="320">
        <f t="shared" ca="1" si="224"/>
        <v>0</v>
      </c>
      <c r="CR87" s="320">
        <f t="shared" ca="1" si="224"/>
        <v>0</v>
      </c>
      <c r="CS87" s="320">
        <f t="shared" ca="1" si="224"/>
        <v>0</v>
      </c>
      <c r="CT87" s="320">
        <f t="shared" ca="1" si="224"/>
        <v>0</v>
      </c>
      <c r="CU87" s="320">
        <f t="shared" ca="1" si="224"/>
        <v>0</v>
      </c>
      <c r="CV87" s="320">
        <f t="shared" ca="1" si="224"/>
        <v>0</v>
      </c>
      <c r="CW87" s="320">
        <f t="shared" ca="1" si="224"/>
        <v>0</v>
      </c>
      <c r="CX87" s="320">
        <f t="shared" ca="1" si="224"/>
        <v>0</v>
      </c>
      <c r="CY87" s="320">
        <f t="shared" ca="1" si="224"/>
        <v>0</v>
      </c>
      <c r="CZ87" s="320">
        <f t="shared" ca="1" si="224"/>
        <v>0</v>
      </c>
      <c r="DA87" s="320">
        <f t="shared" ca="1" si="224"/>
        <v>0</v>
      </c>
    </row>
    <row r="88" spans="2:105" ht="15" hidden="1" customHeight="1" outlineLevel="1">
      <c r="B88" s="287"/>
      <c r="C88" s="310"/>
      <c r="D88" s="310"/>
      <c r="E88" s="310"/>
      <c r="F88" s="311" t="str">
        <f>_xlfn.IFNA(INDEX(Table_Def[[Asset category]:[Unit]],MATCH(Insert_Assets!C88,Table_Def[Asset category],0),2),"")</f>
        <v/>
      </c>
      <c r="G88" s="481"/>
      <c r="H88" s="439" t="s">
        <v>221</v>
      </c>
      <c r="I88" s="544">
        <f t="shared" si="221"/>
        <v>0</v>
      </c>
      <c r="J88" s="345"/>
      <c r="K88" s="310"/>
      <c r="L88" s="544">
        <f t="shared" ref="L88:L93" si="225">SUMIF($K$21:$K$383,K88,$I$21:$I$383)</f>
        <v>0</v>
      </c>
      <c r="M88" s="543">
        <f t="shared" si="130"/>
        <v>1</v>
      </c>
      <c r="N88" s="544">
        <f t="shared" si="222"/>
        <v>0</v>
      </c>
      <c r="O88" s="314">
        <f>_xlfn.IFNA(IF(INDEX(Table_Def[],MATCH(C88,Table_Def[Asset category],0),3)=0,20,INDEX(Table_Def[],MATCH(C88,Table_Def[Asset category],0),3)),0)</f>
        <v>0</v>
      </c>
      <c r="P88" s="483"/>
      <c r="Q88" s="11"/>
      <c r="R88" s="208"/>
      <c r="S88" s="208"/>
      <c r="T88" s="208"/>
      <c r="U88" s="485"/>
      <c r="V88" s="485"/>
      <c r="W88" s="485"/>
      <c r="X88" s="485"/>
      <c r="Y88" s="485"/>
      <c r="Z88" s="485"/>
      <c r="AA88" s="485"/>
      <c r="AB88" s="485"/>
      <c r="AC88" s="485"/>
      <c r="AD88" s="485"/>
      <c r="AE88" s="485"/>
      <c r="AF88" s="485"/>
      <c r="AG88" s="485"/>
      <c r="AH88" s="485"/>
      <c r="AI88" s="485"/>
      <c r="AJ88" s="485"/>
      <c r="AK88" s="485"/>
      <c r="AL88" s="485"/>
      <c r="AM88" s="485"/>
      <c r="AN88" s="485"/>
      <c r="AO88" s="485"/>
      <c r="AP88" s="485"/>
      <c r="AQ88" s="485"/>
      <c r="AR88" s="485"/>
      <c r="AS88" s="485"/>
      <c r="AT88" s="485"/>
      <c r="AU88" s="485"/>
      <c r="AV88" s="485"/>
      <c r="AW88" s="485"/>
      <c r="AX88" s="485"/>
      <c r="AY88" s="485"/>
      <c r="AZ88" s="485"/>
      <c r="BA88" s="485"/>
      <c r="BB88" s="485"/>
      <c r="BC88" s="485"/>
      <c r="BD88" s="485"/>
      <c r="BE88" s="485"/>
      <c r="BF88" s="485"/>
      <c r="BG88" s="485"/>
      <c r="BH88" s="485"/>
      <c r="BI88" s="485"/>
      <c r="BJ88" s="485"/>
      <c r="BK88" s="485"/>
      <c r="BL88" s="485"/>
      <c r="BM88" s="485"/>
      <c r="BN88" s="485"/>
      <c r="BO88" s="485"/>
      <c r="BP88" s="485"/>
      <c r="BQ88" s="485"/>
      <c r="BR88" s="485"/>
      <c r="BS88" s="485"/>
      <c r="BT88" s="485"/>
      <c r="BU88" s="485"/>
      <c r="BV88" s="485"/>
      <c r="BW88" s="485"/>
      <c r="BX88" s="485"/>
      <c r="BY88" s="485"/>
      <c r="BZ88" s="485"/>
      <c r="CA88" s="485"/>
      <c r="CB88" s="485"/>
      <c r="CC88" s="37"/>
      <c r="CD88" s="317"/>
      <c r="CE88" s="317"/>
      <c r="CF88" s="8" t="s">
        <v>205</v>
      </c>
      <c r="CH88" s="321">
        <f t="shared" ref="CH88:CL88" si="226">IF($J85=CH$7,$I85*$M85,IF(CH86=$O85,$I85,
IF(CG88&gt;0,+CG88-CG89,0)))</f>
        <v>0</v>
      </c>
      <c r="CI88" s="321">
        <f t="shared" ca="1" si="226"/>
        <v>0</v>
      </c>
      <c r="CJ88" s="321">
        <f t="shared" ca="1" si="226"/>
        <v>0</v>
      </c>
      <c r="CK88" s="321">
        <f t="shared" ca="1" si="226"/>
        <v>0</v>
      </c>
      <c r="CL88" s="321">
        <f t="shared" ca="1" si="226"/>
        <v>0</v>
      </c>
      <c r="CM88" s="321">
        <f ca="1">IF($J85=CM$7,$I85*$M85,IF(CM86=$O85,$I85,
IF(CL88&gt;0,+CL88-CL89,0)))</f>
        <v>0</v>
      </c>
      <c r="CN88" s="321">
        <f t="shared" ref="CN88:DA88" ca="1" si="227">IF($J85=CN$7,$I85*$M85,IF(CN86=$O85,$I85,
IF(CM88&gt;0,+CM88-CM89,0)))</f>
        <v>0</v>
      </c>
      <c r="CO88" s="321">
        <f t="shared" ca="1" si="227"/>
        <v>0</v>
      </c>
      <c r="CP88" s="321">
        <f t="shared" ca="1" si="227"/>
        <v>0</v>
      </c>
      <c r="CQ88" s="321">
        <f t="shared" ca="1" si="227"/>
        <v>0</v>
      </c>
      <c r="CR88" s="321">
        <f t="shared" ca="1" si="227"/>
        <v>0</v>
      </c>
      <c r="CS88" s="321">
        <f t="shared" ca="1" si="227"/>
        <v>0</v>
      </c>
      <c r="CT88" s="321">
        <f t="shared" ca="1" si="227"/>
        <v>0</v>
      </c>
      <c r="CU88" s="321">
        <f t="shared" ca="1" si="227"/>
        <v>0</v>
      </c>
      <c r="CV88" s="321">
        <f t="shared" ca="1" si="227"/>
        <v>0</v>
      </c>
      <c r="CW88" s="321">
        <f t="shared" ca="1" si="227"/>
        <v>0</v>
      </c>
      <c r="CX88" s="321">
        <f t="shared" ca="1" si="227"/>
        <v>0</v>
      </c>
      <c r="CY88" s="321">
        <f t="shared" ca="1" si="227"/>
        <v>0</v>
      </c>
      <c r="CZ88" s="321">
        <f t="shared" ca="1" si="227"/>
        <v>0</v>
      </c>
      <c r="DA88" s="321">
        <f t="shared" ca="1" si="227"/>
        <v>0</v>
      </c>
    </row>
    <row r="89" spans="2:105" ht="15" hidden="1" customHeight="1" outlineLevel="1">
      <c r="B89" s="287"/>
      <c r="C89" s="310"/>
      <c r="D89" s="310"/>
      <c r="E89" s="310"/>
      <c r="F89" s="311" t="str">
        <f>_xlfn.IFNA(INDEX(Table_Def[[Asset category]:[Unit]],MATCH(Insert_Assets!C89,Table_Def[Asset category],0),2),"")</f>
        <v/>
      </c>
      <c r="G89" s="481"/>
      <c r="H89" s="439" t="s">
        <v>221</v>
      </c>
      <c r="I89" s="544">
        <f t="shared" si="221"/>
        <v>0</v>
      </c>
      <c r="J89" s="345"/>
      <c r="K89" s="310"/>
      <c r="L89" s="544">
        <f t="shared" si="225"/>
        <v>0</v>
      </c>
      <c r="M89" s="543">
        <f t="shared" si="130"/>
        <v>1</v>
      </c>
      <c r="N89" s="544">
        <f t="shared" si="222"/>
        <v>0</v>
      </c>
      <c r="O89" s="314">
        <f>_xlfn.IFNA(IF(INDEX(Table_Def[],MATCH(C89,Table_Def[Asset category],0),3)=0,20,INDEX(Table_Def[],MATCH(C89,Table_Def[Asset category],0),3)),0)</f>
        <v>0</v>
      </c>
      <c r="P89" s="483"/>
      <c r="Q89" s="11"/>
      <c r="R89" s="208"/>
      <c r="S89" s="208"/>
      <c r="T89" s="208"/>
      <c r="U89" s="485"/>
      <c r="V89" s="485"/>
      <c r="W89" s="485"/>
      <c r="X89" s="485"/>
      <c r="Y89" s="485"/>
      <c r="Z89" s="485"/>
      <c r="AA89" s="485"/>
      <c r="AB89" s="485"/>
      <c r="AC89" s="485"/>
      <c r="AD89" s="485"/>
      <c r="AE89" s="485"/>
      <c r="AF89" s="485"/>
      <c r="AG89" s="485"/>
      <c r="AH89" s="485"/>
      <c r="AI89" s="485"/>
      <c r="AJ89" s="485"/>
      <c r="AK89" s="485"/>
      <c r="AL89" s="485"/>
      <c r="AM89" s="485"/>
      <c r="AN89" s="485"/>
      <c r="AO89" s="485"/>
      <c r="AP89" s="485"/>
      <c r="AQ89" s="485"/>
      <c r="AR89" s="485"/>
      <c r="AS89" s="485"/>
      <c r="AT89" s="485"/>
      <c r="AU89" s="485"/>
      <c r="AV89" s="485"/>
      <c r="AW89" s="485"/>
      <c r="AX89" s="485"/>
      <c r="AY89" s="485"/>
      <c r="AZ89" s="485"/>
      <c r="BA89" s="485"/>
      <c r="BB89" s="485"/>
      <c r="BC89" s="485"/>
      <c r="BD89" s="485"/>
      <c r="BE89" s="485"/>
      <c r="BF89" s="485"/>
      <c r="BG89" s="485"/>
      <c r="BH89" s="485"/>
      <c r="BI89" s="485"/>
      <c r="BJ89" s="485"/>
      <c r="BK89" s="485"/>
      <c r="BL89" s="485"/>
      <c r="BM89" s="485"/>
      <c r="BN89" s="485"/>
      <c r="BO89" s="485"/>
      <c r="BP89" s="485"/>
      <c r="BQ89" s="485"/>
      <c r="BR89" s="485"/>
      <c r="BS89" s="485"/>
      <c r="BT89" s="485"/>
      <c r="BU89" s="485"/>
      <c r="BV89" s="485"/>
      <c r="BW89" s="485"/>
      <c r="BX89" s="485"/>
      <c r="BY89" s="485"/>
      <c r="BZ89" s="485"/>
      <c r="CA89" s="485"/>
      <c r="CB89" s="485"/>
      <c r="CC89" s="37"/>
      <c r="CD89" s="317"/>
      <c r="CE89" s="317"/>
      <c r="CF89" s="8" t="s">
        <v>206</v>
      </c>
      <c r="CG89" s="321"/>
      <c r="CH89" s="321" t="e">
        <f>IF(CH90&lt;1,0,CH91-CH90)</f>
        <v>#DIV/0!</v>
      </c>
      <c r="CI89" s="321" t="e">
        <f t="shared" ref="CI89:DA89" ca="1" si="228">IF(CI90&lt;1,0,CI91-CI90)</f>
        <v>#DIV/0!</v>
      </c>
      <c r="CJ89" s="321" t="e">
        <f t="shared" ca="1" si="228"/>
        <v>#DIV/0!</v>
      </c>
      <c r="CK89" s="321" t="e">
        <f t="shared" ca="1" si="228"/>
        <v>#DIV/0!</v>
      </c>
      <c r="CL89" s="321" t="e">
        <f t="shared" ca="1" si="228"/>
        <v>#DIV/0!</v>
      </c>
      <c r="CM89" s="321" t="e">
        <f t="shared" ca="1" si="228"/>
        <v>#DIV/0!</v>
      </c>
      <c r="CN89" s="321" t="e">
        <f t="shared" ca="1" si="228"/>
        <v>#DIV/0!</v>
      </c>
      <c r="CO89" s="321" t="e">
        <f t="shared" ca="1" si="228"/>
        <v>#DIV/0!</v>
      </c>
      <c r="CP89" s="321" t="e">
        <f t="shared" ca="1" si="228"/>
        <v>#DIV/0!</v>
      </c>
      <c r="CQ89" s="321" t="e">
        <f t="shared" ca="1" si="228"/>
        <v>#DIV/0!</v>
      </c>
      <c r="CR89" s="321" t="e">
        <f t="shared" ca="1" si="228"/>
        <v>#DIV/0!</v>
      </c>
      <c r="CS89" s="321" t="e">
        <f t="shared" ca="1" si="228"/>
        <v>#DIV/0!</v>
      </c>
      <c r="CT89" s="321" t="e">
        <f t="shared" ca="1" si="228"/>
        <v>#DIV/0!</v>
      </c>
      <c r="CU89" s="321" t="e">
        <f t="shared" ca="1" si="228"/>
        <v>#DIV/0!</v>
      </c>
      <c r="CV89" s="321" t="e">
        <f t="shared" ca="1" si="228"/>
        <v>#DIV/0!</v>
      </c>
      <c r="CW89" s="321" t="e">
        <f t="shared" ca="1" si="228"/>
        <v>#DIV/0!</v>
      </c>
      <c r="CX89" s="321" t="e">
        <f t="shared" ca="1" si="228"/>
        <v>#DIV/0!</v>
      </c>
      <c r="CY89" s="321" t="e">
        <f t="shared" ca="1" si="228"/>
        <v>#DIV/0!</v>
      </c>
      <c r="CZ89" s="321" t="e">
        <f t="shared" ca="1" si="228"/>
        <v>#DIV/0!</v>
      </c>
      <c r="DA89" s="321" t="e">
        <f t="shared" ca="1" si="228"/>
        <v>#DIV/0!</v>
      </c>
    </row>
    <row r="90" spans="2:105" ht="15" hidden="1" customHeight="1" outlineLevel="1">
      <c r="B90" s="287"/>
      <c r="C90" s="310"/>
      <c r="D90" s="310"/>
      <c r="E90" s="310"/>
      <c r="F90" s="311" t="str">
        <f>_xlfn.IFNA(INDEX(Table_Def[[Asset category]:[Unit]],MATCH(Insert_Assets!C90,Table_Def[Asset category],0),2),"")</f>
        <v/>
      </c>
      <c r="G90" s="481"/>
      <c r="H90" s="439" t="s">
        <v>221</v>
      </c>
      <c r="I90" s="544">
        <f t="shared" si="221"/>
        <v>0</v>
      </c>
      <c r="J90" s="345"/>
      <c r="K90" s="310"/>
      <c r="L90" s="544">
        <f t="shared" si="225"/>
        <v>0</v>
      </c>
      <c r="M90" s="543">
        <f t="shared" si="130"/>
        <v>1</v>
      </c>
      <c r="N90" s="544">
        <f t="shared" si="222"/>
        <v>0</v>
      </c>
      <c r="O90" s="314">
        <f>_xlfn.IFNA(IF(INDEX(Table_Def[],MATCH(C90,Table_Def[Asset category],0),3)=0,20,INDEX(Table_Def[],MATCH(C90,Table_Def[Asset category],0),3)),0)</f>
        <v>0</v>
      </c>
      <c r="P90" s="483"/>
      <c r="Q90" s="11"/>
      <c r="R90" s="208"/>
      <c r="S90" s="208"/>
      <c r="T90" s="208"/>
      <c r="U90" s="485"/>
      <c r="V90" s="485"/>
      <c r="W90" s="485"/>
      <c r="X90" s="485"/>
      <c r="Y90" s="485"/>
      <c r="Z90" s="485"/>
      <c r="AA90" s="485"/>
      <c r="AB90" s="485"/>
      <c r="AC90" s="485"/>
      <c r="AD90" s="485"/>
      <c r="AE90" s="485"/>
      <c r="AF90" s="485"/>
      <c r="AG90" s="485"/>
      <c r="AH90" s="485"/>
      <c r="AI90" s="485"/>
      <c r="AJ90" s="485"/>
      <c r="AK90" s="485"/>
      <c r="AL90" s="485"/>
      <c r="AM90" s="485"/>
      <c r="AN90" s="485"/>
      <c r="AO90" s="485"/>
      <c r="AP90" s="485"/>
      <c r="AQ90" s="485"/>
      <c r="AR90" s="485"/>
      <c r="AS90" s="485"/>
      <c r="AT90" s="485"/>
      <c r="AU90" s="485"/>
      <c r="AV90" s="485"/>
      <c r="AW90" s="485"/>
      <c r="AX90" s="485"/>
      <c r="AY90" s="485"/>
      <c r="AZ90" s="485"/>
      <c r="BA90" s="485"/>
      <c r="BB90" s="485"/>
      <c r="BC90" s="485"/>
      <c r="BD90" s="485"/>
      <c r="BE90" s="485"/>
      <c r="BF90" s="485"/>
      <c r="BG90" s="485"/>
      <c r="BH90" s="485"/>
      <c r="BI90" s="485"/>
      <c r="BJ90" s="485"/>
      <c r="BK90" s="485"/>
      <c r="BL90" s="485"/>
      <c r="BM90" s="485"/>
      <c r="BN90" s="485"/>
      <c r="BO90" s="485"/>
      <c r="BP90" s="485"/>
      <c r="BQ90" s="485"/>
      <c r="BR90" s="485"/>
      <c r="BS90" s="485"/>
      <c r="BT90" s="485"/>
      <c r="BU90" s="485"/>
      <c r="BV90" s="485"/>
      <c r="BW90" s="485"/>
      <c r="BX90" s="485"/>
      <c r="BY90" s="485"/>
      <c r="BZ90" s="485"/>
      <c r="CA90" s="485"/>
      <c r="CB90" s="485"/>
      <c r="CC90" s="37"/>
      <c r="CD90" s="317"/>
      <c r="CE90" s="317"/>
      <c r="CF90" s="8" t="s">
        <v>207</v>
      </c>
      <c r="CH90" s="321" t="e">
        <f>CH88*Insert_Finance!$D$32</f>
        <v>#DIV/0!</v>
      </c>
      <c r="CI90" s="321" t="e">
        <f ca="1">CI88*Insert_Finance!$D$32</f>
        <v>#DIV/0!</v>
      </c>
      <c r="CJ90" s="321" t="e">
        <f ca="1">CJ88*Insert_Finance!$D$32</f>
        <v>#DIV/0!</v>
      </c>
      <c r="CK90" s="321" t="e">
        <f ca="1">CK88*Insert_Finance!$D$32</f>
        <v>#DIV/0!</v>
      </c>
      <c r="CL90" s="321" t="e">
        <f ca="1">CL88*Insert_Finance!$D$32</f>
        <v>#DIV/0!</v>
      </c>
      <c r="CM90" s="321" t="e">
        <f ca="1">CM88*Insert_Finance!$D$32</f>
        <v>#DIV/0!</v>
      </c>
      <c r="CN90" s="321" t="e">
        <f ca="1">CN88*Insert_Finance!$D$32</f>
        <v>#DIV/0!</v>
      </c>
      <c r="CO90" s="321" t="e">
        <f ca="1">CO88*Insert_Finance!$D$32</f>
        <v>#DIV/0!</v>
      </c>
      <c r="CP90" s="321" t="e">
        <f ca="1">CP88*Insert_Finance!$D$32</f>
        <v>#DIV/0!</v>
      </c>
      <c r="CQ90" s="321" t="e">
        <f ca="1">CQ88*Insert_Finance!$D$32</f>
        <v>#DIV/0!</v>
      </c>
      <c r="CR90" s="321" t="e">
        <f ca="1">CR88*Insert_Finance!$D$32</f>
        <v>#DIV/0!</v>
      </c>
      <c r="CS90" s="321" t="e">
        <f ca="1">CS88*Insert_Finance!$D$32</f>
        <v>#DIV/0!</v>
      </c>
      <c r="CT90" s="321" t="e">
        <f ca="1">CT88*Insert_Finance!$D$32</f>
        <v>#DIV/0!</v>
      </c>
      <c r="CU90" s="321" t="e">
        <f ca="1">CU88*Insert_Finance!$D$32</f>
        <v>#DIV/0!</v>
      </c>
      <c r="CV90" s="321" t="e">
        <f ca="1">CV88*Insert_Finance!$D$32</f>
        <v>#DIV/0!</v>
      </c>
      <c r="CW90" s="321" t="e">
        <f ca="1">CW88*Insert_Finance!$D$32</f>
        <v>#DIV/0!</v>
      </c>
      <c r="CX90" s="321" t="e">
        <f ca="1">CX88*Insert_Finance!$D$32</f>
        <v>#DIV/0!</v>
      </c>
      <c r="CY90" s="321" t="e">
        <f ca="1">CY88*Insert_Finance!$D$32</f>
        <v>#DIV/0!</v>
      </c>
      <c r="CZ90" s="321" t="e">
        <f ca="1">CZ88*Insert_Finance!$D$32</f>
        <v>#DIV/0!</v>
      </c>
      <c r="DA90" s="321" t="e">
        <f ca="1">DA88*Insert_Finance!$D$32</f>
        <v>#DIV/0!</v>
      </c>
    </row>
    <row r="91" spans="2:105" ht="15" hidden="1" customHeight="1" outlineLevel="1">
      <c r="B91" s="287"/>
      <c r="C91" s="310"/>
      <c r="D91" s="310"/>
      <c r="E91" s="310"/>
      <c r="F91" s="311" t="str">
        <f>_xlfn.IFNA(INDEX(Table_Def[[Asset category]:[Unit]],MATCH(Insert_Assets!C91,Table_Def[Asset category],0),2),"")</f>
        <v/>
      </c>
      <c r="G91" s="481"/>
      <c r="H91" s="439" t="s">
        <v>221</v>
      </c>
      <c r="I91" s="544">
        <f t="shared" si="221"/>
        <v>0</v>
      </c>
      <c r="J91" s="345"/>
      <c r="K91" s="310"/>
      <c r="L91" s="544">
        <f t="shared" si="225"/>
        <v>0</v>
      </c>
      <c r="M91" s="543">
        <f t="shared" si="130"/>
        <v>1</v>
      </c>
      <c r="N91" s="544">
        <f t="shared" si="222"/>
        <v>0</v>
      </c>
      <c r="O91" s="314">
        <f>_xlfn.IFNA(IF(INDEX(Table_Def[],MATCH(C91,Table_Def[Asset category],0),3)=0,20,INDEX(Table_Def[],MATCH(C91,Table_Def[Asset category],0),3)),0)</f>
        <v>0</v>
      </c>
      <c r="P91" s="483"/>
      <c r="Q91" s="11"/>
      <c r="R91" s="208"/>
      <c r="S91" s="208"/>
      <c r="T91" s="208"/>
      <c r="U91" s="485"/>
      <c r="V91" s="485"/>
      <c r="W91" s="485"/>
      <c r="X91" s="485"/>
      <c r="Y91" s="485"/>
      <c r="Z91" s="485"/>
      <c r="AA91" s="485"/>
      <c r="AB91" s="485"/>
      <c r="AC91" s="485"/>
      <c r="AD91" s="485"/>
      <c r="AE91" s="485"/>
      <c r="AF91" s="485"/>
      <c r="AG91" s="485"/>
      <c r="AH91" s="485"/>
      <c r="AI91" s="485"/>
      <c r="AJ91" s="485"/>
      <c r="AK91" s="485"/>
      <c r="AL91" s="485"/>
      <c r="AM91" s="485"/>
      <c r="AN91" s="485"/>
      <c r="AO91" s="485"/>
      <c r="AP91" s="485"/>
      <c r="AQ91" s="485"/>
      <c r="AR91" s="485"/>
      <c r="AS91" s="485"/>
      <c r="AT91" s="485"/>
      <c r="AU91" s="485"/>
      <c r="AV91" s="485"/>
      <c r="AW91" s="485"/>
      <c r="AX91" s="485"/>
      <c r="AY91" s="485"/>
      <c r="AZ91" s="485"/>
      <c r="BA91" s="485"/>
      <c r="BB91" s="485"/>
      <c r="BC91" s="485"/>
      <c r="BD91" s="485"/>
      <c r="BE91" s="485"/>
      <c r="BF91" s="485"/>
      <c r="BG91" s="485"/>
      <c r="BH91" s="485"/>
      <c r="BI91" s="485"/>
      <c r="BJ91" s="485"/>
      <c r="BK91" s="485"/>
      <c r="BL91" s="485"/>
      <c r="BM91" s="485"/>
      <c r="BN91" s="485"/>
      <c r="BO91" s="485"/>
      <c r="BP91" s="485"/>
      <c r="BQ91" s="485"/>
      <c r="BR91" s="485"/>
      <c r="BS91" s="485"/>
      <c r="BT91" s="485"/>
      <c r="BU91" s="485"/>
      <c r="BV91" s="485"/>
      <c r="BW91" s="485"/>
      <c r="BX91" s="485"/>
      <c r="BY91" s="485"/>
      <c r="BZ91" s="485"/>
      <c r="CA91" s="485"/>
      <c r="CB91" s="485"/>
      <c r="CC91" s="37"/>
      <c r="CD91" s="317"/>
      <c r="CE91" s="317"/>
      <c r="CF91" s="8" t="s">
        <v>208</v>
      </c>
      <c r="CG91" s="321"/>
      <c r="CH91" s="321">
        <f ca="1">IF(CH88=0,0,
IF(CH88&lt;1,0,
IF($O85-CH86&lt;&gt;$O85,-PMT(Insert_Finance!$D$32,$O85,OFFSET(CH88,,(CH86-$O85),1,1),0,0),
IF(CH86=0,0,CG91))))</f>
        <v>0</v>
      </c>
      <c r="CI91" s="321">
        <f ca="1">IF(CI88=0,0,
IF(CI88&lt;1,0,
IF($O85-CI86&lt;&gt;$O85,-PMT(Insert_Finance!$D$32,$O85,OFFSET(CI88,,(CI86-$O85),1,1),0,0),
IF(CI86=0,0,CH91))))</f>
        <v>0</v>
      </c>
      <c r="CJ91" s="321">
        <f ca="1">IF(CJ88=0,0,
IF(CJ88&lt;1,0,
IF($O85-CJ86&lt;&gt;$O85,-PMT(Insert_Finance!$D$32,$O85,OFFSET(CJ88,,(CJ86-$O85),1,1),0,0),
IF(CJ86=0,0,CI91))))</f>
        <v>0</v>
      </c>
      <c r="CK91" s="321">
        <f ca="1">IF(CK88=0,0,
IF(CK88&lt;1,0,
IF($O85-CK86&lt;&gt;$O85,-PMT(Insert_Finance!$D$32,$O85,OFFSET(CK88,,(CK86-$O85),1,1),0,0),
IF(CK86=0,0,CJ91))))</f>
        <v>0</v>
      </c>
      <c r="CL91" s="321">
        <f ca="1">IF(CL88=0,0,
IF(CL88&lt;1,0,
IF($O85-CL86&lt;&gt;$O85,-PMT(Insert_Finance!$D$32,$O85,OFFSET(CL88,,(CL86-$O85),1,1),0,0),
IF(CL86=0,0,CK91))))</f>
        <v>0</v>
      </c>
      <c r="CM91" s="321">
        <f ca="1">IF(CM88=0,0,
IF(CM88&lt;1,0,
IF($O85-CM86&lt;&gt;$O85,-PMT(Insert_Finance!$D$32,$O85,OFFSET(CM88,,(CM86-$O85),1,1),0,0),
IF(CM86=0,0,CL91))))</f>
        <v>0</v>
      </c>
      <c r="CN91" s="321">
        <f ca="1">IF(CN88=0,0,
IF(CN88&lt;1,0,
IF($O85-CN86&lt;&gt;$O85,-PMT(Insert_Finance!$D$32,$O85,OFFSET(CN88,,(CN86-$O85),1,1),0,0),
IF(CN86=0,0,CM91))))</f>
        <v>0</v>
      </c>
      <c r="CO91" s="321">
        <f ca="1">IF(CO88=0,0,
IF(CO88&lt;1,0,
IF($O85-CO86&lt;&gt;$O85,-PMT(Insert_Finance!$D$32,$O85,OFFSET(CO88,,(CO86-$O85),1,1),0,0),
IF(CO86=0,0,CN91))))</f>
        <v>0</v>
      </c>
      <c r="CP91" s="321">
        <f ca="1">IF(CP88=0,0,
IF(CP88&lt;1,0,
IF($O85-CP86&lt;&gt;$O85,-PMT(Insert_Finance!$D$32,$O85,OFFSET(CP88,,(CP86-$O85),1,1),0,0),
IF(CP86=0,0,CO91))))</f>
        <v>0</v>
      </c>
      <c r="CQ91" s="321">
        <f ca="1">IF(CQ88=0,0,
IF(CQ88&lt;1,0,
IF($O85-CQ86&lt;&gt;$O85,-PMT(Insert_Finance!$D$32,$O85,OFFSET(CQ88,,(CQ86-$O85),1,1),0,0),
IF(CQ86=0,0,CP91))))</f>
        <v>0</v>
      </c>
      <c r="CR91" s="321">
        <f ca="1">IF(CR88=0,0,
IF(CR88&lt;1,0,
IF($O85-CR86&lt;&gt;$O85,-PMT(Insert_Finance!$D$32,$O85,OFFSET(CR88,,(CR86-$O85),1,1),0,0),
IF(CR86=0,0,CQ91))))</f>
        <v>0</v>
      </c>
      <c r="CS91" s="321">
        <f ca="1">IF(CS88=0,0,
IF(CS88&lt;1,0,
IF($O85-CS86&lt;&gt;$O85,-PMT(Insert_Finance!$D$32,$O85,OFFSET(CS88,,(CS86-$O85),1,1),0,0),
IF(CS86=0,0,CR91))))</f>
        <v>0</v>
      </c>
      <c r="CT91" s="321">
        <f ca="1">IF(CT88=0,0,
IF(CT88&lt;1,0,
IF($O85-CT86&lt;&gt;$O85,-PMT(Insert_Finance!$D$32,$O85,OFFSET(CT88,,(CT86-$O85),1,1),0,0),
IF(CT86=0,0,CS91))))</f>
        <v>0</v>
      </c>
      <c r="CU91" s="321">
        <f ca="1">IF(CU88=0,0,
IF(CU88&lt;1,0,
IF($O85-CU86&lt;&gt;$O85,-PMT(Insert_Finance!$D$32,$O85,OFFSET(CU88,,(CU86-$O85),1,1),0,0),
IF(CU86=0,0,CT91))))</f>
        <v>0</v>
      </c>
      <c r="CV91" s="321">
        <f ca="1">IF(CV88=0,0,
IF(CV88&lt;1,0,
IF($O85-CV86&lt;&gt;$O85,-PMT(Insert_Finance!$D$32,$O85,OFFSET(CV88,,(CV86-$O85),1,1),0,0),
IF(CV86=0,0,CU91))))</f>
        <v>0</v>
      </c>
      <c r="CW91" s="321">
        <f ca="1">IF(CW88=0,0,
IF(CW88&lt;1,0,
IF($O85-CW86&lt;&gt;$O85,-PMT(Insert_Finance!$D$32,$O85,OFFSET(CW88,,(CW86-$O85),1,1),0,0),
IF(CW86=0,0,CV91))))</f>
        <v>0</v>
      </c>
      <c r="CX91" s="321">
        <f ca="1">IF(CX88=0,0,
IF(CX88&lt;1,0,
IF($O85-CX86&lt;&gt;$O85,-PMT(Insert_Finance!$D$32,$O85,OFFSET(CX88,,(CX86-$O85),1,1),0,0),
IF(CX86=0,0,CW91))))</f>
        <v>0</v>
      </c>
      <c r="CY91" s="321">
        <f ca="1">IF(CY88=0,0,
IF(CY88&lt;1,0,
IF($O85-CY86&lt;&gt;$O85,-PMT(Insert_Finance!$D$32,$O85,OFFSET(CY88,,(CY86-$O85),1,1),0,0),
IF(CY86=0,0,CX91))))</f>
        <v>0</v>
      </c>
      <c r="CZ91" s="321">
        <f ca="1">IF(CZ88=0,0,
IF(CZ88&lt;1,0,
IF($O85-CZ86&lt;&gt;$O85,-PMT(Insert_Finance!$D$32,$O85,OFFSET(CZ88,,(CZ86-$O85),1,1),0,0),
IF(CZ86=0,0,CY91))))</f>
        <v>0</v>
      </c>
      <c r="DA91" s="321">
        <f ca="1">IF(DA88=0,0,
IF(DA88&lt;1,0,
IF($O85-DA86&lt;&gt;$O85,-PMT(Insert_Finance!$D$32,$O85,OFFSET(DA88,,(DA86-$O85),1,1),0,0),
IF(DA86=0,0,CZ91))))</f>
        <v>0</v>
      </c>
    </row>
    <row r="92" spans="2:105" ht="30" customHeight="1" collapsed="1">
      <c r="B92" s="287"/>
      <c r="C92" s="310"/>
      <c r="D92" s="310"/>
      <c r="E92" s="310"/>
      <c r="F92" s="311" t="str">
        <f>_xlfn.IFNA(INDEX(Table_Def[[Asset category]:[Unit]],MATCH(Insert_Assets!C92,Table_Def[Asset category],0),2),"")</f>
        <v/>
      </c>
      <c r="G92" s="481"/>
      <c r="H92" s="439" t="s">
        <v>221</v>
      </c>
      <c r="I92" s="544">
        <f t="shared" si="221"/>
        <v>0</v>
      </c>
      <c r="J92" s="348"/>
      <c r="K92" s="310"/>
      <c r="L92" s="544">
        <f t="shared" si="225"/>
        <v>0</v>
      </c>
      <c r="M92" s="543">
        <f t="shared" si="130"/>
        <v>1</v>
      </c>
      <c r="N92" s="544">
        <f t="shared" si="222"/>
        <v>0</v>
      </c>
      <c r="O92" s="314">
        <f>_xlfn.IFNA(IF(INDEX(Table_Def[],MATCH(C92,Table_Def[Asset category],0),3)=0,20,INDEX(Table_Def[],MATCH(C92,Table_Def[Asset category],0),3)),0)</f>
        <v>0</v>
      </c>
      <c r="P92" s="483"/>
      <c r="Q92" s="11"/>
      <c r="R92" s="208"/>
      <c r="S92" s="208"/>
      <c r="T92" s="208"/>
      <c r="U92" s="485">
        <f>SUMIF($CH$7:$DA$7,U$16,$CH96:$DA96)</f>
        <v>0</v>
      </c>
      <c r="V92" s="485">
        <f>SUMIF($CH$7:$DA$7,U$16,$CH95:$DA95)</f>
        <v>0</v>
      </c>
      <c r="W92" s="485">
        <f>SUMIF($CH$7:$DA$7,U$16,$CH97:$DA97)</f>
        <v>0</v>
      </c>
      <c r="X92" s="485">
        <f>SUMIF($CH$7:$DA$7,X$16,$CH96:$DA96)</f>
        <v>0</v>
      </c>
      <c r="Y92" s="485">
        <f>SUMIF($CH$7:$DA$7,X$16,$CH95:$DA95)</f>
        <v>0</v>
      </c>
      <c r="Z92" s="485">
        <f>SUMIF($CH$7:$DA$7,X$16,$CH97:$DA97)</f>
        <v>0</v>
      </c>
      <c r="AA92" s="485">
        <f>SUMIF($CH$7:$DA$7,AA$16,$CH96:$DA96)</f>
        <v>0</v>
      </c>
      <c r="AB92" s="485">
        <f>SUMIF($CH$7:$DA$7,AA$16,$CH95:$DA95)</f>
        <v>0</v>
      </c>
      <c r="AC92" s="485">
        <f>SUMIF($CH$7:$DA$7,AA$16,$CH97:$DA97)</f>
        <v>0</v>
      </c>
      <c r="AD92" s="485">
        <f>SUMIF($CH$7:$DA$7,AD$16,$CH96:$DA96)</f>
        <v>0</v>
      </c>
      <c r="AE92" s="485">
        <f>SUMIF($CH$7:$DA$7,AD$16,$CH95:$DA95)</f>
        <v>0</v>
      </c>
      <c r="AF92" s="485">
        <f>SUMIF($CH$7:$DA$7,AD$16,$CH97:$DA97)</f>
        <v>0</v>
      </c>
      <c r="AG92" s="485">
        <f>SUMIF($CH$7:$DA$7,AG$16,$CH96:$DA96)</f>
        <v>0</v>
      </c>
      <c r="AH92" s="485">
        <f>SUMIF($CH$7:$DA$7,AG$16,$CH95:$DA95)</f>
        <v>0</v>
      </c>
      <c r="AI92" s="485">
        <f>SUMIF($CH$7:$DA$7,AG$16,$CH97:$DA97)</f>
        <v>0</v>
      </c>
      <c r="AJ92" s="485">
        <f>SUMIF($CH$7:$DA$7,AJ$16,$CH96:$DA96)</f>
        <v>0</v>
      </c>
      <c r="AK92" s="485">
        <f>SUMIF($CH$7:$DA$7,AJ$16,$CH95:$DA95)</f>
        <v>0</v>
      </c>
      <c r="AL92" s="485">
        <f>SUMIF($CH$7:$DA$7,AJ$16,$CH97:$DA97)</f>
        <v>0</v>
      </c>
      <c r="AM92" s="485">
        <f>SUMIF($CH$7:$DA$7,AM$16,$CH96:$DA96)</f>
        <v>0</v>
      </c>
      <c r="AN92" s="485">
        <f>SUMIF($CH$7:$DA$7,AM$16,$CH95:$DA95)</f>
        <v>0</v>
      </c>
      <c r="AO92" s="485">
        <f>SUMIF($CH$7:$DA$7,AM$16,$CH97:$DA97)</f>
        <v>0</v>
      </c>
      <c r="AP92" s="485">
        <f>SUMIF($CH$7:$DA$7,AP$16,$CH96:$DA96)</f>
        <v>0</v>
      </c>
      <c r="AQ92" s="485">
        <f>SUMIF($CH$7:$DA$7,AP$16,$CH95:$DA95)</f>
        <v>0</v>
      </c>
      <c r="AR92" s="485">
        <f>SUMIF($CH$7:$DA$7,AP$16,$CH97:$DA97)</f>
        <v>0</v>
      </c>
      <c r="AS92" s="485">
        <f>SUMIF($CH$7:$DA$7,AS$16,$CH96:$DA96)</f>
        <v>0</v>
      </c>
      <c r="AT92" s="485">
        <f>SUMIF($CH$7:$DA$7,AS$16,$CH95:$DA95)</f>
        <v>0</v>
      </c>
      <c r="AU92" s="485">
        <f>SUMIF($CH$7:$DA$7,AS$16,$CH97:$DA97)</f>
        <v>0</v>
      </c>
      <c r="AV92" s="485">
        <f>SUMIF($CH$7:$DA$7,AV$16,$CH96:$DA96)</f>
        <v>0</v>
      </c>
      <c r="AW92" s="485">
        <f>SUMIF($CH$7:$DA$7,AV$16,$CH95:$DA95)</f>
        <v>0</v>
      </c>
      <c r="AX92" s="485">
        <f>SUMIF($CH$7:$DA$7,AV$16,$CH97:$DA97)</f>
        <v>0</v>
      </c>
      <c r="AY92" s="485">
        <f>SUMIF($CH$7:$DA$7,AY$16,$CH96:$DA96)</f>
        <v>0</v>
      </c>
      <c r="AZ92" s="485">
        <f>SUMIF($CH$7:$DA$7,AY$16,$CH95:$DA95)</f>
        <v>0</v>
      </c>
      <c r="BA92" s="485">
        <f>SUMIF($CH$7:$DA$7,AY$16,$CH97:$DA97)</f>
        <v>0</v>
      </c>
      <c r="BB92" s="485">
        <f>SUMIF($CH$7:$DA$7,BB$16,$CH96:$DA96)</f>
        <v>0</v>
      </c>
      <c r="BC92" s="485">
        <f>SUMIF($CH$7:$DA$7,BB$16,$CH95:$DA95)</f>
        <v>0</v>
      </c>
      <c r="BD92" s="485">
        <f>SUMIF($CH$7:$DA$7,BB$16,$CH97:$DA97)</f>
        <v>0</v>
      </c>
      <c r="BE92" s="485">
        <f>SUMIF($CH$7:$DA$7,BE$16,$CH96:$DA96)</f>
        <v>0</v>
      </c>
      <c r="BF92" s="485">
        <f>SUMIF($CH$7:$DA$7,BE$16,$CH95:$DA95)</f>
        <v>0</v>
      </c>
      <c r="BG92" s="485">
        <f>SUMIF($CH$7:$DA$7,BE$16,$CH97:$DA97)</f>
        <v>0</v>
      </c>
      <c r="BH92" s="485">
        <f>SUMIF($CH$7:$DA$7,BH$16,$CH96:$DA96)</f>
        <v>0</v>
      </c>
      <c r="BI92" s="485">
        <f>SUMIF($CH$7:$DA$7,BH$16,$CH95:$DA95)</f>
        <v>0</v>
      </c>
      <c r="BJ92" s="485">
        <f>SUMIF($CH$7:$DA$7,BH$16,$CH97:$DA97)</f>
        <v>0</v>
      </c>
      <c r="BK92" s="485">
        <f>SUMIF($CH$7:$DA$7,BK$16,$CH96:$DA96)</f>
        <v>0</v>
      </c>
      <c r="BL92" s="485">
        <f>SUMIF($CH$7:$DA$7,BK$16,$CH95:$DA95)</f>
        <v>0</v>
      </c>
      <c r="BM92" s="485">
        <f>SUMIF($CH$7:$DA$7,BK$16,$CH97:$DA97)</f>
        <v>0</v>
      </c>
      <c r="BN92" s="485">
        <f>SUMIF($CH$7:$DA$7,BN$16,$CH96:$DA96)</f>
        <v>0</v>
      </c>
      <c r="BO92" s="485">
        <f>SUMIF($CH$7:$DA$7,BN$16,$CH95:$DA95)</f>
        <v>0</v>
      </c>
      <c r="BP92" s="485">
        <f>SUMIF($CH$7:$DA$7,BN$16,$CH97:$DA97)</f>
        <v>0</v>
      </c>
      <c r="BQ92" s="485">
        <f>SUMIF($CH$7:$DA$7,BQ$16,$CH96:$DA96)</f>
        <v>0</v>
      </c>
      <c r="BR92" s="485">
        <f>SUMIF($CH$7:$DA$7,BQ$16,$CH95:$DA95)</f>
        <v>0</v>
      </c>
      <c r="BS92" s="485">
        <f>SUMIF($CH$7:$DA$7,BQ$16,$CH97:$DA97)</f>
        <v>0</v>
      </c>
      <c r="BT92" s="485">
        <f>SUMIF($CH$7:$DA$7,BT$16,$CH96:$DA96)</f>
        <v>0</v>
      </c>
      <c r="BU92" s="485">
        <f>SUMIF($CH$7:$DA$7,BT$16,$CH95:$DA95)</f>
        <v>0</v>
      </c>
      <c r="BV92" s="485">
        <f>SUMIF($CH$7:$DA$7,BT$16,$CH97:$DA97)</f>
        <v>0</v>
      </c>
      <c r="BW92" s="485">
        <f>SUMIF($CH$7:$DA$7,BW$16,$CH96:$DA96)</f>
        <v>0</v>
      </c>
      <c r="BX92" s="485">
        <f>SUMIF($CH$7:$DA$7,BW$16,$CH95:$DA95)</f>
        <v>0</v>
      </c>
      <c r="BY92" s="485">
        <f>SUMIF($CH$7:$DA$7,BW$16,$CH97:$DA97)</f>
        <v>0</v>
      </c>
      <c r="BZ92" s="485">
        <f>SUMIF($CH$7:$DA$7,BZ$16,$CH96:$DA96)</f>
        <v>0</v>
      </c>
      <c r="CA92" s="485">
        <f>SUMIF($CH$7:$DA$7,BZ$16,$CH95:$DA95)</f>
        <v>0</v>
      </c>
      <c r="CB92" s="485">
        <f>SUMIF($CH$7:$DA$7,BZ$16,$CH97:$DA97)</f>
        <v>0</v>
      </c>
      <c r="CC92" s="37"/>
      <c r="CD92" s="317"/>
      <c r="CE92" s="317"/>
      <c r="CG92" s="72"/>
      <c r="CH92" s="322"/>
      <c r="CI92" s="322"/>
      <c r="CJ92" s="322"/>
      <c r="CK92" s="322"/>
      <c r="CL92" s="322"/>
      <c r="CM92" s="322"/>
      <c r="CN92" s="322"/>
      <c r="CO92" s="322"/>
      <c r="CP92" s="322"/>
      <c r="CQ92" s="322"/>
      <c r="CR92" s="322"/>
      <c r="CS92" s="322"/>
      <c r="CT92" s="349"/>
    </row>
    <row r="93" spans="2:105" ht="15" hidden="1" customHeight="1" outlineLevel="1">
      <c r="B93" s="287"/>
      <c r="C93" s="310"/>
      <c r="D93" s="310"/>
      <c r="E93" s="310"/>
      <c r="F93" s="311" t="str">
        <f>_xlfn.IFNA(INDEX(Table_Def[[Asset category]:[Unit]],MATCH(Insert_Assets!C93,Table_Def[Asset category],0),2),"")</f>
        <v/>
      </c>
      <c r="G93" s="481"/>
      <c r="H93" s="439" t="s">
        <v>221</v>
      </c>
      <c r="I93" s="544">
        <f t="shared" si="221"/>
        <v>0</v>
      </c>
      <c r="J93" s="345"/>
      <c r="K93" s="310"/>
      <c r="L93" s="544">
        <f t="shared" si="225"/>
        <v>0</v>
      </c>
      <c r="M93" s="543">
        <f t="shared" si="130"/>
        <v>1</v>
      </c>
      <c r="N93" s="544">
        <f t="shared" si="222"/>
        <v>0</v>
      </c>
      <c r="O93" s="314">
        <f>_xlfn.IFNA(IF(INDEX(Table_Def[],MATCH(C93,Table_Def[Asset category],0),3)=0,20,INDEX(Table_Def[],MATCH(C93,Table_Def[Asset category],0),3)),0)</f>
        <v>0</v>
      </c>
      <c r="P93" s="483"/>
      <c r="Q93" s="11"/>
      <c r="R93" s="208"/>
      <c r="S93" s="208"/>
      <c r="T93" s="208"/>
      <c r="U93" s="485"/>
      <c r="V93" s="485"/>
      <c r="W93" s="485"/>
      <c r="X93" s="485"/>
      <c r="Y93" s="485"/>
      <c r="Z93" s="485"/>
      <c r="AA93" s="485"/>
      <c r="AB93" s="485"/>
      <c r="AC93" s="485"/>
      <c r="AD93" s="485"/>
      <c r="AE93" s="485"/>
      <c r="AF93" s="485"/>
      <c r="AG93" s="485"/>
      <c r="AH93" s="485"/>
      <c r="AI93" s="485"/>
      <c r="AJ93" s="485"/>
      <c r="AK93" s="485"/>
      <c r="AL93" s="485"/>
      <c r="AM93" s="485"/>
      <c r="AN93" s="485"/>
      <c r="AO93" s="485"/>
      <c r="AP93" s="485"/>
      <c r="AQ93" s="485"/>
      <c r="AR93" s="485"/>
      <c r="AS93" s="485"/>
      <c r="AT93" s="485"/>
      <c r="AU93" s="485"/>
      <c r="AV93" s="485"/>
      <c r="AW93" s="485"/>
      <c r="AX93" s="485"/>
      <c r="AY93" s="485"/>
      <c r="AZ93" s="485"/>
      <c r="BA93" s="485"/>
      <c r="BB93" s="485"/>
      <c r="BC93" s="485"/>
      <c r="BD93" s="485"/>
      <c r="BE93" s="485"/>
      <c r="BF93" s="485"/>
      <c r="BG93" s="485"/>
      <c r="BH93" s="485"/>
      <c r="BI93" s="485"/>
      <c r="BJ93" s="485"/>
      <c r="BK93" s="485"/>
      <c r="BL93" s="485"/>
      <c r="BM93" s="485"/>
      <c r="BN93" s="485"/>
      <c r="BO93" s="485"/>
      <c r="BP93" s="485"/>
      <c r="BQ93" s="485"/>
      <c r="BR93" s="485"/>
      <c r="BS93" s="485"/>
      <c r="BT93" s="485"/>
      <c r="BU93" s="485"/>
      <c r="BV93" s="485"/>
      <c r="BW93" s="485"/>
      <c r="BX93" s="485"/>
      <c r="BY93" s="485"/>
      <c r="BZ93" s="485"/>
      <c r="CA93" s="485"/>
      <c r="CB93" s="485"/>
      <c r="CC93" s="37"/>
      <c r="CD93" s="317"/>
      <c r="CE93" s="317"/>
      <c r="CF93" s="8" t="s">
        <v>218</v>
      </c>
      <c r="CG93" s="72"/>
      <c r="CH93" s="320">
        <f>IF($J92=CH$7,$O92,
IF(CG92&gt;0,CG92-1,0))</f>
        <v>0</v>
      </c>
      <c r="CI93" s="320">
        <f ca="1">IF(OR($J92=CI$7,CH94=$O92),$O92,
IF(CH93&gt;0,CH93-1,0))</f>
        <v>0</v>
      </c>
      <c r="CJ93" s="320">
        <f t="shared" ref="CJ93" ca="1" si="229">IF(OR($J92=CJ$7,CI94=$O92),$O92,
IF(CI93&gt;0,CI93-1,0))</f>
        <v>0</v>
      </c>
      <c r="CK93" s="320">
        <f t="shared" ref="CK93" ca="1" si="230">IF(OR($J92=CK$7,CJ94=$O92),$O92,
IF(CJ93&gt;0,CJ93-1,0))</f>
        <v>0</v>
      </c>
      <c r="CL93" s="320">
        <f t="shared" ref="CL93" ca="1" si="231">IF(OR($J92=CL$7,CK94=$O92),$O92,
IF(CK93&gt;0,CK93-1,0))</f>
        <v>0</v>
      </c>
      <c r="CM93" s="320">
        <f t="shared" ref="CM93" ca="1" si="232">IF(OR($J92=CM$7,CL94=$O92),$O92,
IF(CL93&gt;0,CL93-1,0))</f>
        <v>0</v>
      </c>
      <c r="CN93" s="320">
        <f t="shared" ref="CN93" ca="1" si="233">IF(OR($J92=CN$7,CM94=$O92),$O92,
IF(CM93&gt;0,CM93-1,0))</f>
        <v>0</v>
      </c>
      <c r="CO93" s="320">
        <f t="shared" ref="CO93" ca="1" si="234">IF(OR($J92=CO$7,CN94=$O92),$O92,
IF(CN93&gt;0,CN93-1,0))</f>
        <v>0</v>
      </c>
      <c r="CP93" s="320">
        <f t="shared" ref="CP93" ca="1" si="235">IF(OR($J92=CP$7,CO94=$O92),$O92,
IF(CO93&gt;0,CO93-1,0))</f>
        <v>0</v>
      </c>
      <c r="CQ93" s="320">
        <f t="shared" ref="CQ93" ca="1" si="236">IF(OR($J92=CQ$7,CP94=$O92),$O92,
IF(CP93&gt;0,CP93-1,0))</f>
        <v>0</v>
      </c>
      <c r="CR93" s="320">
        <f t="shared" ref="CR93" ca="1" si="237">IF(OR($J92=CR$7,CQ94=$O92),$O92,
IF(CQ93&gt;0,CQ93-1,0))</f>
        <v>0</v>
      </c>
      <c r="CS93" s="320">
        <f t="shared" ref="CS93" ca="1" si="238">IF(OR($J92=CS$7,CR94=$O92),$O92,
IF(CR93&gt;0,CR93-1,0))</f>
        <v>0</v>
      </c>
      <c r="CT93" s="320">
        <f t="shared" ref="CT93" ca="1" si="239">IF(OR($J92=CT$7,CS94=$O92),$O92,
IF(CS93&gt;0,CS93-1,0))</f>
        <v>0</v>
      </c>
      <c r="CU93" s="320">
        <f t="shared" ref="CU93" ca="1" si="240">IF(OR($J92=CU$7,CT94=$O92),$O92,
IF(CT93&gt;0,CT93-1,0))</f>
        <v>0</v>
      </c>
      <c r="CV93" s="320">
        <f t="shared" ref="CV93" ca="1" si="241">IF(OR($J92=CV$7,CU94=$O92),$O92,
IF(CU93&gt;0,CU93-1,0))</f>
        <v>0</v>
      </c>
      <c r="CW93" s="320">
        <f t="shared" ref="CW93" ca="1" si="242">IF(OR($J92=CW$7,CV94=$O92),$O92,
IF(CV93&gt;0,CV93-1,0))</f>
        <v>0</v>
      </c>
      <c r="CX93" s="320">
        <f t="shared" ref="CX93" ca="1" si="243">IF(OR($J92=CX$7,CW94=$O92),$O92,
IF(CW93&gt;0,CW93-1,0))</f>
        <v>0</v>
      </c>
      <c r="CY93" s="320">
        <f t="shared" ref="CY93" ca="1" si="244">IF(OR($J92=CY$7,CX94=$O92),$O92,
IF(CX93&gt;0,CX93-1,0))</f>
        <v>0</v>
      </c>
      <c r="CZ93" s="320">
        <f t="shared" ref="CZ93" ca="1" si="245">IF(OR($J92=CZ$7,CY94=$O92),$O92,
IF(CY93&gt;0,CY93-1,0))</f>
        <v>0</v>
      </c>
      <c r="DA93" s="320">
        <f t="shared" ref="DA93" ca="1" si="246">IF(OR($J92=DA$7,CZ94=$O92),$O92,
IF(CZ93&gt;0,CZ93-1,0))</f>
        <v>0</v>
      </c>
    </row>
    <row r="94" spans="2:105" ht="15" hidden="1" customHeight="1" outlineLevel="1">
      <c r="B94" s="287"/>
      <c r="C94" s="310"/>
      <c r="D94" s="310"/>
      <c r="E94" s="310"/>
      <c r="F94" s="311" t="str">
        <f>_xlfn.IFNA(INDEX(Table_Def[[Asset category]:[Unit]],MATCH(Insert_Assets!C94,Table_Def[Asset category],0),2),"")</f>
        <v/>
      </c>
      <c r="G94" s="481"/>
      <c r="H94" s="439" t="s">
        <v>221</v>
      </c>
      <c r="I94" s="544">
        <f t="shared" si="221"/>
        <v>0</v>
      </c>
      <c r="J94" s="345"/>
      <c r="K94" s="310"/>
      <c r="L94" s="544"/>
      <c r="M94" s="543">
        <f t="shared" si="130"/>
        <v>1</v>
      </c>
      <c r="N94" s="544">
        <f t="shared" si="222"/>
        <v>0</v>
      </c>
      <c r="O94" s="314">
        <f>_xlfn.IFNA(IF(INDEX(Table_Def[],MATCH(C94,Table_Def[Asset category],0),3)=0,20,INDEX(Table_Def[],MATCH(C94,Table_Def[Asset category],0),3)),0)</f>
        <v>0</v>
      </c>
      <c r="P94" s="483"/>
      <c r="Q94" s="11"/>
      <c r="R94" s="208"/>
      <c r="S94" s="208"/>
      <c r="T94" s="208"/>
      <c r="U94" s="485"/>
      <c r="V94" s="485"/>
      <c r="W94" s="485"/>
      <c r="X94" s="485"/>
      <c r="Y94" s="485"/>
      <c r="Z94" s="485"/>
      <c r="AA94" s="485"/>
      <c r="AB94" s="485"/>
      <c r="AC94" s="485"/>
      <c r="AD94" s="485"/>
      <c r="AE94" s="485"/>
      <c r="AF94" s="485"/>
      <c r="AG94" s="485"/>
      <c r="AH94" s="485"/>
      <c r="AI94" s="485"/>
      <c r="AJ94" s="485"/>
      <c r="AK94" s="485"/>
      <c r="AL94" s="485"/>
      <c r="AM94" s="485"/>
      <c r="AN94" s="485"/>
      <c r="AO94" s="485"/>
      <c r="AP94" s="485"/>
      <c r="AQ94" s="485"/>
      <c r="AR94" s="485"/>
      <c r="AS94" s="485"/>
      <c r="AT94" s="485"/>
      <c r="AU94" s="485"/>
      <c r="AV94" s="485"/>
      <c r="AW94" s="485"/>
      <c r="AX94" s="485"/>
      <c r="AY94" s="485"/>
      <c r="AZ94" s="485"/>
      <c r="BA94" s="485"/>
      <c r="BB94" s="485"/>
      <c r="BC94" s="485"/>
      <c r="BD94" s="485"/>
      <c r="BE94" s="485"/>
      <c r="BF94" s="485"/>
      <c r="BG94" s="485"/>
      <c r="BH94" s="485"/>
      <c r="BI94" s="485"/>
      <c r="BJ94" s="485"/>
      <c r="BK94" s="485"/>
      <c r="BL94" s="485"/>
      <c r="BM94" s="485"/>
      <c r="BN94" s="485"/>
      <c r="BO94" s="485"/>
      <c r="BP94" s="485"/>
      <c r="BQ94" s="485"/>
      <c r="BR94" s="485"/>
      <c r="BS94" s="485"/>
      <c r="BT94" s="485"/>
      <c r="BU94" s="485"/>
      <c r="BV94" s="485"/>
      <c r="BW94" s="485"/>
      <c r="BX94" s="485"/>
      <c r="BY94" s="485"/>
      <c r="BZ94" s="485"/>
      <c r="CA94" s="485"/>
      <c r="CB94" s="485"/>
      <c r="CC94" s="37"/>
      <c r="CD94" s="317"/>
      <c r="CE94" s="317"/>
      <c r="CF94" s="8" t="s">
        <v>219</v>
      </c>
      <c r="CG94" s="72"/>
      <c r="CH94" s="320">
        <f t="shared" ref="CH94" ca="1" si="247">IF(AND(CH93=$O92,CH93&gt;0),1,IF(CH93=0,0,OFFSET(CH93,,(CH93-$O92),1,1)-CH93+1))</f>
        <v>0</v>
      </c>
      <c r="CI94" s="320">
        <f ca="1">IF(AND(CI93=$O92,CI93&gt;0),1,IF(CI93=0,0,OFFSET(CI93,,(CI93-$O92),1,1)-CI93+1))</f>
        <v>0</v>
      </c>
      <c r="CJ94" s="320">
        <f t="shared" ref="CJ94:DA94" ca="1" si="248">IF(AND(CJ93=$O92,CJ93&gt;0),1,IF(CJ93=0,0,OFFSET(CJ93,,(CJ93-$O92),1,1)-CJ93+1))</f>
        <v>0</v>
      </c>
      <c r="CK94" s="320">
        <f t="shared" ca="1" si="248"/>
        <v>0</v>
      </c>
      <c r="CL94" s="320">
        <f t="shared" ca="1" si="248"/>
        <v>0</v>
      </c>
      <c r="CM94" s="320">
        <f t="shared" ca="1" si="248"/>
        <v>0</v>
      </c>
      <c r="CN94" s="320">
        <f t="shared" ca="1" si="248"/>
        <v>0</v>
      </c>
      <c r="CO94" s="320">
        <f t="shared" ca="1" si="248"/>
        <v>0</v>
      </c>
      <c r="CP94" s="320">
        <f t="shared" ca="1" si="248"/>
        <v>0</v>
      </c>
      <c r="CQ94" s="320">
        <f t="shared" ca="1" si="248"/>
        <v>0</v>
      </c>
      <c r="CR94" s="320">
        <f t="shared" ca="1" si="248"/>
        <v>0</v>
      </c>
      <c r="CS94" s="320">
        <f t="shared" ca="1" si="248"/>
        <v>0</v>
      </c>
      <c r="CT94" s="320">
        <f t="shared" ca="1" si="248"/>
        <v>0</v>
      </c>
      <c r="CU94" s="320">
        <f t="shared" ca="1" si="248"/>
        <v>0</v>
      </c>
      <c r="CV94" s="320">
        <f t="shared" ca="1" si="248"/>
        <v>0</v>
      </c>
      <c r="CW94" s="320">
        <f t="shared" ca="1" si="248"/>
        <v>0</v>
      </c>
      <c r="CX94" s="320">
        <f t="shared" ca="1" si="248"/>
        <v>0</v>
      </c>
      <c r="CY94" s="320">
        <f t="shared" ca="1" si="248"/>
        <v>0</v>
      </c>
      <c r="CZ94" s="320">
        <f t="shared" ca="1" si="248"/>
        <v>0</v>
      </c>
      <c r="DA94" s="320">
        <f t="shared" ca="1" si="248"/>
        <v>0</v>
      </c>
    </row>
    <row r="95" spans="2:105" ht="15" hidden="1" customHeight="1" outlineLevel="1">
      <c r="B95" s="287"/>
      <c r="C95" s="310"/>
      <c r="D95" s="310"/>
      <c r="E95" s="310"/>
      <c r="F95" s="311" t="str">
        <f>_xlfn.IFNA(INDEX(Table_Def[[Asset category]:[Unit]],MATCH(Insert_Assets!C95,Table_Def[Asset category],0),2),"")</f>
        <v/>
      </c>
      <c r="G95" s="481"/>
      <c r="H95" s="439" t="s">
        <v>221</v>
      </c>
      <c r="I95" s="544">
        <f t="shared" si="221"/>
        <v>0</v>
      </c>
      <c r="J95" s="345"/>
      <c r="K95" s="310"/>
      <c r="L95" s="544">
        <f>SUMIF($K$21:$K$383,K95,$I$21:$I$383)</f>
        <v>0</v>
      </c>
      <c r="M95" s="543">
        <f t="shared" si="130"/>
        <v>1</v>
      </c>
      <c r="N95" s="544">
        <f t="shared" si="222"/>
        <v>0</v>
      </c>
      <c r="O95" s="314">
        <f>_xlfn.IFNA(IF(INDEX(Table_Def[],MATCH(C95,Table_Def[Asset category],0),3)=0,20,INDEX(Table_Def[],MATCH(C95,Table_Def[Asset category],0),3)),0)</f>
        <v>0</v>
      </c>
      <c r="P95" s="483"/>
      <c r="Q95" s="11"/>
      <c r="R95" s="208"/>
      <c r="S95" s="208"/>
      <c r="T95" s="208"/>
      <c r="U95" s="485"/>
      <c r="V95" s="485"/>
      <c r="W95" s="485"/>
      <c r="X95" s="485"/>
      <c r="Y95" s="485"/>
      <c r="Z95" s="485"/>
      <c r="AA95" s="485"/>
      <c r="AB95" s="485"/>
      <c r="AC95" s="485"/>
      <c r="AD95" s="485"/>
      <c r="AE95" s="485"/>
      <c r="AF95" s="485"/>
      <c r="AG95" s="485"/>
      <c r="AH95" s="485"/>
      <c r="AI95" s="485"/>
      <c r="AJ95" s="485"/>
      <c r="AK95" s="485"/>
      <c r="AL95" s="485"/>
      <c r="AM95" s="485"/>
      <c r="AN95" s="485"/>
      <c r="AO95" s="485"/>
      <c r="AP95" s="485"/>
      <c r="AQ95" s="485"/>
      <c r="AR95" s="485"/>
      <c r="AS95" s="485"/>
      <c r="AT95" s="485"/>
      <c r="AU95" s="485"/>
      <c r="AV95" s="485"/>
      <c r="AW95" s="485"/>
      <c r="AX95" s="485"/>
      <c r="AY95" s="485"/>
      <c r="AZ95" s="485"/>
      <c r="BA95" s="485"/>
      <c r="BB95" s="485"/>
      <c r="BC95" s="485"/>
      <c r="BD95" s="485"/>
      <c r="BE95" s="485"/>
      <c r="BF95" s="485"/>
      <c r="BG95" s="485"/>
      <c r="BH95" s="485"/>
      <c r="BI95" s="485"/>
      <c r="BJ95" s="485"/>
      <c r="BK95" s="485"/>
      <c r="BL95" s="485"/>
      <c r="BM95" s="485"/>
      <c r="BN95" s="485"/>
      <c r="BO95" s="485"/>
      <c r="BP95" s="485"/>
      <c r="BQ95" s="485"/>
      <c r="BR95" s="485"/>
      <c r="BS95" s="485"/>
      <c r="BT95" s="485"/>
      <c r="BU95" s="485"/>
      <c r="BV95" s="485"/>
      <c r="BW95" s="485"/>
      <c r="BX95" s="485"/>
      <c r="BY95" s="485"/>
      <c r="BZ95" s="485"/>
      <c r="CA95" s="485"/>
      <c r="CB95" s="485"/>
      <c r="CC95" s="37"/>
      <c r="CD95" s="317"/>
      <c r="CE95" s="317"/>
      <c r="CF95" s="8" t="s">
        <v>205</v>
      </c>
      <c r="CH95" s="321">
        <f t="shared" ref="CH95:CL95" si="249">IF($J92=CH$7,$I92*$M92,IF(CH93=$O92,$I92,
IF(CG95&gt;0,+CG95-CG96,0)))</f>
        <v>0</v>
      </c>
      <c r="CI95" s="321">
        <f t="shared" ca="1" si="249"/>
        <v>0</v>
      </c>
      <c r="CJ95" s="321">
        <f t="shared" ca="1" si="249"/>
        <v>0</v>
      </c>
      <c r="CK95" s="321">
        <f t="shared" ca="1" si="249"/>
        <v>0</v>
      </c>
      <c r="CL95" s="321">
        <f t="shared" ca="1" si="249"/>
        <v>0</v>
      </c>
      <c r="CM95" s="321">
        <f ca="1">IF($J92=CM$7,$I92*$M92,IF(CM93=$O92,$I92,
IF(CL95&gt;0,+CL95-CL96,0)))</f>
        <v>0</v>
      </c>
      <c r="CN95" s="321">
        <f t="shared" ref="CN95:DA95" ca="1" si="250">IF($J92=CN$7,$I92*$M92,IF(CN93=$O92,$I92,
IF(CM95&gt;0,+CM95-CM96,0)))</f>
        <v>0</v>
      </c>
      <c r="CO95" s="321">
        <f t="shared" ca="1" si="250"/>
        <v>0</v>
      </c>
      <c r="CP95" s="321">
        <f t="shared" ca="1" si="250"/>
        <v>0</v>
      </c>
      <c r="CQ95" s="321">
        <f t="shared" ca="1" si="250"/>
        <v>0</v>
      </c>
      <c r="CR95" s="321">
        <f t="shared" ca="1" si="250"/>
        <v>0</v>
      </c>
      <c r="CS95" s="321">
        <f t="shared" ca="1" si="250"/>
        <v>0</v>
      </c>
      <c r="CT95" s="321">
        <f t="shared" ca="1" si="250"/>
        <v>0</v>
      </c>
      <c r="CU95" s="321">
        <f t="shared" ca="1" si="250"/>
        <v>0</v>
      </c>
      <c r="CV95" s="321">
        <f t="shared" ca="1" si="250"/>
        <v>0</v>
      </c>
      <c r="CW95" s="321">
        <f t="shared" ca="1" si="250"/>
        <v>0</v>
      </c>
      <c r="CX95" s="321">
        <f t="shared" ca="1" si="250"/>
        <v>0</v>
      </c>
      <c r="CY95" s="321">
        <f t="shared" ca="1" si="250"/>
        <v>0</v>
      </c>
      <c r="CZ95" s="321">
        <f t="shared" ca="1" si="250"/>
        <v>0</v>
      </c>
      <c r="DA95" s="321">
        <f t="shared" ca="1" si="250"/>
        <v>0</v>
      </c>
    </row>
    <row r="96" spans="2:105" ht="15" hidden="1" customHeight="1" outlineLevel="1">
      <c r="B96" s="287"/>
      <c r="C96" s="310"/>
      <c r="D96" s="310"/>
      <c r="E96" s="310"/>
      <c r="F96" s="311" t="str">
        <f>_xlfn.IFNA(INDEX(Table_Def[[Asset category]:[Unit]],MATCH(Insert_Assets!C96,Table_Def[Asset category],0),2),"")</f>
        <v/>
      </c>
      <c r="G96" s="481"/>
      <c r="H96" s="439" t="s">
        <v>221</v>
      </c>
      <c r="I96" s="544">
        <f t="shared" si="221"/>
        <v>0</v>
      </c>
      <c r="J96" s="345"/>
      <c r="K96" s="310"/>
      <c r="L96" s="544">
        <f>SUMIF($K$21:$K$383,K96,$I$21:$I$383)</f>
        <v>0</v>
      </c>
      <c r="M96" s="543">
        <f t="shared" ref="M96:M127" si="251">_xlfn.IFNA(IF(K96=0,1,IF(1-(INDEX($C$11:$D$11,MATCH(K96,$C$11:$C$11,0),2)/L96)&lt;0,0,1-(INDEX($C$11:$D$11,MATCH(K96,$C$11:$C$11,0),2)/L96))),1)</f>
        <v>1</v>
      </c>
      <c r="N96" s="544">
        <f t="shared" si="222"/>
        <v>0</v>
      </c>
      <c r="O96" s="314">
        <f>_xlfn.IFNA(IF(INDEX(Table_Def[],MATCH(C96,Table_Def[Asset category],0),3)=0,20,INDEX(Table_Def[],MATCH(C96,Table_Def[Asset category],0),3)),0)</f>
        <v>0</v>
      </c>
      <c r="P96" s="483"/>
      <c r="Q96" s="11"/>
      <c r="R96" s="208"/>
      <c r="S96" s="208"/>
      <c r="T96" s="208"/>
      <c r="U96" s="485"/>
      <c r="V96" s="485"/>
      <c r="W96" s="485"/>
      <c r="X96" s="485"/>
      <c r="Y96" s="485"/>
      <c r="Z96" s="485"/>
      <c r="AA96" s="485"/>
      <c r="AB96" s="485"/>
      <c r="AC96" s="485"/>
      <c r="AD96" s="485"/>
      <c r="AE96" s="485"/>
      <c r="AF96" s="485"/>
      <c r="AG96" s="485"/>
      <c r="AH96" s="485"/>
      <c r="AI96" s="485"/>
      <c r="AJ96" s="485"/>
      <c r="AK96" s="485"/>
      <c r="AL96" s="485"/>
      <c r="AM96" s="485"/>
      <c r="AN96" s="485"/>
      <c r="AO96" s="485"/>
      <c r="AP96" s="485"/>
      <c r="AQ96" s="485"/>
      <c r="AR96" s="485"/>
      <c r="AS96" s="485"/>
      <c r="AT96" s="485"/>
      <c r="AU96" s="485"/>
      <c r="AV96" s="485"/>
      <c r="AW96" s="485"/>
      <c r="AX96" s="485"/>
      <c r="AY96" s="485"/>
      <c r="AZ96" s="485"/>
      <c r="BA96" s="485"/>
      <c r="BB96" s="485"/>
      <c r="BC96" s="485"/>
      <c r="BD96" s="485"/>
      <c r="BE96" s="485"/>
      <c r="BF96" s="485"/>
      <c r="BG96" s="485"/>
      <c r="BH96" s="485"/>
      <c r="BI96" s="485"/>
      <c r="BJ96" s="485"/>
      <c r="BK96" s="485"/>
      <c r="BL96" s="485"/>
      <c r="BM96" s="485"/>
      <c r="BN96" s="485"/>
      <c r="BO96" s="485"/>
      <c r="BP96" s="485"/>
      <c r="BQ96" s="485"/>
      <c r="BR96" s="485"/>
      <c r="BS96" s="485"/>
      <c r="BT96" s="485"/>
      <c r="BU96" s="485"/>
      <c r="BV96" s="485"/>
      <c r="BW96" s="485"/>
      <c r="BX96" s="485"/>
      <c r="BY96" s="485"/>
      <c r="BZ96" s="485"/>
      <c r="CA96" s="485"/>
      <c r="CB96" s="485"/>
      <c r="CC96" s="37"/>
      <c r="CD96" s="317"/>
      <c r="CE96" s="317"/>
      <c r="CF96" s="8" t="s">
        <v>206</v>
      </c>
      <c r="CG96" s="321"/>
      <c r="CH96" s="321" t="e">
        <f>IF(CH97&lt;1,0,CH98-CH97)</f>
        <v>#DIV/0!</v>
      </c>
      <c r="CI96" s="321" t="e">
        <f t="shared" ref="CI96:DA96" ca="1" si="252">IF(CI97&lt;1,0,CI98-CI97)</f>
        <v>#DIV/0!</v>
      </c>
      <c r="CJ96" s="321" t="e">
        <f t="shared" ca="1" si="252"/>
        <v>#DIV/0!</v>
      </c>
      <c r="CK96" s="321" t="e">
        <f t="shared" ca="1" si="252"/>
        <v>#DIV/0!</v>
      </c>
      <c r="CL96" s="321" t="e">
        <f t="shared" ca="1" si="252"/>
        <v>#DIV/0!</v>
      </c>
      <c r="CM96" s="321" t="e">
        <f t="shared" ca="1" si="252"/>
        <v>#DIV/0!</v>
      </c>
      <c r="CN96" s="321" t="e">
        <f t="shared" ca="1" si="252"/>
        <v>#DIV/0!</v>
      </c>
      <c r="CO96" s="321" t="e">
        <f t="shared" ca="1" si="252"/>
        <v>#DIV/0!</v>
      </c>
      <c r="CP96" s="321" t="e">
        <f t="shared" ca="1" si="252"/>
        <v>#DIV/0!</v>
      </c>
      <c r="CQ96" s="321" t="e">
        <f t="shared" ca="1" si="252"/>
        <v>#DIV/0!</v>
      </c>
      <c r="CR96" s="321" t="e">
        <f t="shared" ca="1" si="252"/>
        <v>#DIV/0!</v>
      </c>
      <c r="CS96" s="321" t="e">
        <f t="shared" ca="1" si="252"/>
        <v>#DIV/0!</v>
      </c>
      <c r="CT96" s="321" t="e">
        <f t="shared" ca="1" si="252"/>
        <v>#DIV/0!</v>
      </c>
      <c r="CU96" s="321" t="e">
        <f t="shared" ca="1" si="252"/>
        <v>#DIV/0!</v>
      </c>
      <c r="CV96" s="321" t="e">
        <f t="shared" ca="1" si="252"/>
        <v>#DIV/0!</v>
      </c>
      <c r="CW96" s="321" t="e">
        <f t="shared" ca="1" si="252"/>
        <v>#DIV/0!</v>
      </c>
      <c r="CX96" s="321" t="e">
        <f t="shared" ca="1" si="252"/>
        <v>#DIV/0!</v>
      </c>
      <c r="CY96" s="321" t="e">
        <f t="shared" ca="1" si="252"/>
        <v>#DIV/0!</v>
      </c>
      <c r="CZ96" s="321" t="e">
        <f t="shared" ca="1" si="252"/>
        <v>#DIV/0!</v>
      </c>
      <c r="DA96" s="321" t="e">
        <f t="shared" ca="1" si="252"/>
        <v>#DIV/0!</v>
      </c>
    </row>
    <row r="97" spans="2:105" ht="15" hidden="1" customHeight="1" outlineLevel="1">
      <c r="B97" s="287"/>
      <c r="C97" s="310"/>
      <c r="D97" s="310"/>
      <c r="E97" s="310"/>
      <c r="F97" s="311" t="str">
        <f>_xlfn.IFNA(INDEX(Table_Def[[Asset category]:[Unit]],MATCH(Insert_Assets!C97,Table_Def[Asset category],0),2),"")</f>
        <v/>
      </c>
      <c r="G97" s="481"/>
      <c r="H97" s="439" t="s">
        <v>221</v>
      </c>
      <c r="I97" s="544">
        <f t="shared" si="221"/>
        <v>0</v>
      </c>
      <c r="J97" s="345"/>
      <c r="K97" s="310"/>
      <c r="L97" s="544">
        <f>SUMIF($K$21:$K$383,K97,$I$21:$I$383)</f>
        <v>0</v>
      </c>
      <c r="M97" s="543">
        <f t="shared" si="251"/>
        <v>1</v>
      </c>
      <c r="N97" s="544">
        <f t="shared" si="222"/>
        <v>0</v>
      </c>
      <c r="O97" s="314">
        <f>_xlfn.IFNA(IF(INDEX(Table_Def[],MATCH(C97,Table_Def[Asset category],0),3)=0,20,INDEX(Table_Def[],MATCH(C97,Table_Def[Asset category],0),3)),0)</f>
        <v>0</v>
      </c>
      <c r="P97" s="483"/>
      <c r="Q97" s="11"/>
      <c r="R97" s="208"/>
      <c r="S97" s="208"/>
      <c r="T97" s="208"/>
      <c r="U97" s="485"/>
      <c r="V97" s="485"/>
      <c r="W97" s="485"/>
      <c r="X97" s="485"/>
      <c r="Y97" s="485"/>
      <c r="Z97" s="485"/>
      <c r="AA97" s="485"/>
      <c r="AB97" s="485"/>
      <c r="AC97" s="485"/>
      <c r="AD97" s="485"/>
      <c r="AE97" s="485"/>
      <c r="AF97" s="485"/>
      <c r="AG97" s="485"/>
      <c r="AH97" s="485"/>
      <c r="AI97" s="485"/>
      <c r="AJ97" s="485"/>
      <c r="AK97" s="485"/>
      <c r="AL97" s="485"/>
      <c r="AM97" s="485"/>
      <c r="AN97" s="485"/>
      <c r="AO97" s="485"/>
      <c r="AP97" s="485"/>
      <c r="AQ97" s="485"/>
      <c r="AR97" s="485"/>
      <c r="AS97" s="485"/>
      <c r="AT97" s="485"/>
      <c r="AU97" s="485"/>
      <c r="AV97" s="485"/>
      <c r="AW97" s="485"/>
      <c r="AX97" s="485"/>
      <c r="AY97" s="485"/>
      <c r="AZ97" s="485"/>
      <c r="BA97" s="485"/>
      <c r="BB97" s="485"/>
      <c r="BC97" s="485"/>
      <c r="BD97" s="485"/>
      <c r="BE97" s="485"/>
      <c r="BF97" s="485"/>
      <c r="BG97" s="485"/>
      <c r="BH97" s="485"/>
      <c r="BI97" s="485"/>
      <c r="BJ97" s="485"/>
      <c r="BK97" s="485"/>
      <c r="BL97" s="485"/>
      <c r="BM97" s="485"/>
      <c r="BN97" s="485"/>
      <c r="BO97" s="485"/>
      <c r="BP97" s="485"/>
      <c r="BQ97" s="485"/>
      <c r="BR97" s="485"/>
      <c r="BS97" s="485"/>
      <c r="BT97" s="485"/>
      <c r="BU97" s="485"/>
      <c r="BV97" s="485"/>
      <c r="BW97" s="485"/>
      <c r="BX97" s="485"/>
      <c r="BY97" s="485"/>
      <c r="BZ97" s="485"/>
      <c r="CA97" s="485"/>
      <c r="CB97" s="485"/>
      <c r="CC97" s="37"/>
      <c r="CD97" s="317"/>
      <c r="CE97" s="317"/>
      <c r="CF97" s="8" t="s">
        <v>207</v>
      </c>
      <c r="CH97" s="321" t="e">
        <f>CH95*Insert_Finance!$D$32</f>
        <v>#DIV/0!</v>
      </c>
      <c r="CI97" s="321" t="e">
        <f ca="1">CI95*Insert_Finance!$D$32</f>
        <v>#DIV/0!</v>
      </c>
      <c r="CJ97" s="321" t="e">
        <f ca="1">CJ95*Insert_Finance!$D$32</f>
        <v>#DIV/0!</v>
      </c>
      <c r="CK97" s="321" t="e">
        <f ca="1">CK95*Insert_Finance!$D$32</f>
        <v>#DIV/0!</v>
      </c>
      <c r="CL97" s="321" t="e">
        <f ca="1">CL95*Insert_Finance!$D$32</f>
        <v>#DIV/0!</v>
      </c>
      <c r="CM97" s="321" t="e">
        <f ca="1">CM95*Insert_Finance!$D$32</f>
        <v>#DIV/0!</v>
      </c>
      <c r="CN97" s="321" t="e">
        <f ca="1">CN95*Insert_Finance!$D$32</f>
        <v>#DIV/0!</v>
      </c>
      <c r="CO97" s="321" t="e">
        <f ca="1">CO95*Insert_Finance!$D$32</f>
        <v>#DIV/0!</v>
      </c>
      <c r="CP97" s="321" t="e">
        <f ca="1">CP95*Insert_Finance!$D$32</f>
        <v>#DIV/0!</v>
      </c>
      <c r="CQ97" s="321" t="e">
        <f ca="1">CQ95*Insert_Finance!$D$32</f>
        <v>#DIV/0!</v>
      </c>
      <c r="CR97" s="321" t="e">
        <f ca="1">CR95*Insert_Finance!$D$32</f>
        <v>#DIV/0!</v>
      </c>
      <c r="CS97" s="321" t="e">
        <f ca="1">CS95*Insert_Finance!$D$32</f>
        <v>#DIV/0!</v>
      </c>
      <c r="CT97" s="321" t="e">
        <f ca="1">CT95*Insert_Finance!$D$32</f>
        <v>#DIV/0!</v>
      </c>
      <c r="CU97" s="321" t="e">
        <f ca="1">CU95*Insert_Finance!$D$32</f>
        <v>#DIV/0!</v>
      </c>
      <c r="CV97" s="321" t="e">
        <f ca="1">CV95*Insert_Finance!$D$32</f>
        <v>#DIV/0!</v>
      </c>
      <c r="CW97" s="321" t="e">
        <f ca="1">CW95*Insert_Finance!$D$32</f>
        <v>#DIV/0!</v>
      </c>
      <c r="CX97" s="321" t="e">
        <f ca="1">CX95*Insert_Finance!$D$32</f>
        <v>#DIV/0!</v>
      </c>
      <c r="CY97" s="321" t="e">
        <f ca="1">CY95*Insert_Finance!$D$32</f>
        <v>#DIV/0!</v>
      </c>
      <c r="CZ97" s="321" t="e">
        <f ca="1">CZ95*Insert_Finance!$D$32</f>
        <v>#DIV/0!</v>
      </c>
      <c r="DA97" s="321" t="e">
        <f ca="1">DA95*Insert_Finance!$D$32</f>
        <v>#DIV/0!</v>
      </c>
    </row>
    <row r="98" spans="2:105" ht="15" hidden="1" customHeight="1" outlineLevel="1">
      <c r="B98" s="287"/>
      <c r="C98" s="310"/>
      <c r="D98" s="310"/>
      <c r="E98" s="310"/>
      <c r="F98" s="311" t="str">
        <f>_xlfn.IFNA(INDEX(Table_Def[[Asset category]:[Unit]],MATCH(Insert_Assets!C98,Table_Def[Asset category],0),2),"")</f>
        <v/>
      </c>
      <c r="G98" s="481"/>
      <c r="H98" s="439" t="s">
        <v>221</v>
      </c>
      <c r="I98" s="544">
        <f t="shared" si="221"/>
        <v>0</v>
      </c>
      <c r="J98" s="345"/>
      <c r="K98" s="310"/>
      <c r="L98" s="544">
        <f>SUMIF($K$21:$K$383,K98,$I$21:$I$383)</f>
        <v>0</v>
      </c>
      <c r="M98" s="543">
        <f t="shared" si="251"/>
        <v>1</v>
      </c>
      <c r="N98" s="544">
        <f t="shared" si="222"/>
        <v>0</v>
      </c>
      <c r="O98" s="314">
        <f>_xlfn.IFNA(IF(INDEX(Table_Def[],MATCH(C98,Table_Def[Asset category],0),3)=0,20,INDEX(Table_Def[],MATCH(C98,Table_Def[Asset category],0),3)),0)</f>
        <v>0</v>
      </c>
      <c r="P98" s="483"/>
      <c r="Q98" s="11"/>
      <c r="R98" s="208"/>
      <c r="S98" s="208"/>
      <c r="T98" s="208"/>
      <c r="U98" s="485"/>
      <c r="V98" s="485"/>
      <c r="W98" s="485"/>
      <c r="X98" s="485"/>
      <c r="Y98" s="485"/>
      <c r="Z98" s="485"/>
      <c r="AA98" s="485"/>
      <c r="AB98" s="485"/>
      <c r="AC98" s="485"/>
      <c r="AD98" s="485"/>
      <c r="AE98" s="485"/>
      <c r="AF98" s="485"/>
      <c r="AG98" s="485"/>
      <c r="AH98" s="485"/>
      <c r="AI98" s="485"/>
      <c r="AJ98" s="485"/>
      <c r="AK98" s="485"/>
      <c r="AL98" s="485"/>
      <c r="AM98" s="485"/>
      <c r="AN98" s="485"/>
      <c r="AO98" s="485"/>
      <c r="AP98" s="485"/>
      <c r="AQ98" s="485"/>
      <c r="AR98" s="485"/>
      <c r="AS98" s="485"/>
      <c r="AT98" s="485"/>
      <c r="AU98" s="485"/>
      <c r="AV98" s="485"/>
      <c r="AW98" s="485"/>
      <c r="AX98" s="485"/>
      <c r="AY98" s="485"/>
      <c r="AZ98" s="485"/>
      <c r="BA98" s="485"/>
      <c r="BB98" s="485"/>
      <c r="BC98" s="485"/>
      <c r="BD98" s="485"/>
      <c r="BE98" s="485"/>
      <c r="BF98" s="485"/>
      <c r="BG98" s="485"/>
      <c r="BH98" s="485"/>
      <c r="BI98" s="485"/>
      <c r="BJ98" s="485"/>
      <c r="BK98" s="485"/>
      <c r="BL98" s="485"/>
      <c r="BM98" s="485"/>
      <c r="BN98" s="485"/>
      <c r="BO98" s="485"/>
      <c r="BP98" s="485"/>
      <c r="BQ98" s="485"/>
      <c r="BR98" s="485"/>
      <c r="BS98" s="485"/>
      <c r="BT98" s="485"/>
      <c r="BU98" s="485"/>
      <c r="BV98" s="485"/>
      <c r="BW98" s="485"/>
      <c r="BX98" s="485"/>
      <c r="BY98" s="485"/>
      <c r="BZ98" s="485"/>
      <c r="CA98" s="485"/>
      <c r="CB98" s="485"/>
      <c r="CC98" s="37"/>
      <c r="CD98" s="317"/>
      <c r="CE98" s="317"/>
      <c r="CF98" s="8" t="s">
        <v>208</v>
      </c>
      <c r="CG98" s="321"/>
      <c r="CH98" s="321">
        <f ca="1">IF(CH95=0,0,
IF(CH95&lt;1,0,
IF($O92-CH93&lt;&gt;$O92,-PMT(Insert_Finance!$D$32,$O92,OFFSET(CH95,,(CH93-$O92),1,1),0,0),
IF(CH93=0,0,CG98))))</f>
        <v>0</v>
      </c>
      <c r="CI98" s="321">
        <f ca="1">IF(CI95=0,0,
IF(CI95&lt;1,0,
IF($O92-CI93&lt;&gt;$O92,-PMT(Insert_Finance!$D$32,$O92,OFFSET(CI95,,(CI93-$O92),1,1),0,0),
IF(CI93=0,0,CH98))))</f>
        <v>0</v>
      </c>
      <c r="CJ98" s="321">
        <f ca="1">IF(CJ95=0,0,
IF(CJ95&lt;1,0,
IF($O92-CJ93&lt;&gt;$O92,-PMT(Insert_Finance!$D$32,$O92,OFFSET(CJ95,,(CJ93-$O92),1,1),0,0),
IF(CJ93=0,0,CI98))))</f>
        <v>0</v>
      </c>
      <c r="CK98" s="321">
        <f ca="1">IF(CK95=0,0,
IF(CK95&lt;1,0,
IF($O92-CK93&lt;&gt;$O92,-PMT(Insert_Finance!$D$32,$O92,OFFSET(CK95,,(CK93-$O92),1,1),0,0),
IF(CK93=0,0,CJ98))))</f>
        <v>0</v>
      </c>
      <c r="CL98" s="321">
        <f ca="1">IF(CL95=0,0,
IF(CL95&lt;1,0,
IF($O92-CL93&lt;&gt;$O92,-PMT(Insert_Finance!$D$32,$O92,OFFSET(CL95,,(CL93-$O92),1,1),0,0),
IF(CL93=0,0,CK98))))</f>
        <v>0</v>
      </c>
      <c r="CM98" s="321">
        <f ca="1">IF(CM95=0,0,
IF(CM95&lt;1,0,
IF($O92-CM93&lt;&gt;$O92,-PMT(Insert_Finance!$D$32,$O92,OFFSET(CM95,,(CM93-$O92),1,1),0,0),
IF(CM93=0,0,CL98))))</f>
        <v>0</v>
      </c>
      <c r="CN98" s="321">
        <f ca="1">IF(CN95=0,0,
IF(CN95&lt;1,0,
IF($O92-CN93&lt;&gt;$O92,-PMT(Insert_Finance!$D$32,$O92,OFFSET(CN95,,(CN93-$O92),1,1),0,0),
IF(CN93=0,0,CM98))))</f>
        <v>0</v>
      </c>
      <c r="CO98" s="321">
        <f ca="1">IF(CO95=0,0,
IF(CO95&lt;1,0,
IF($O92-CO93&lt;&gt;$O92,-PMT(Insert_Finance!$D$32,$O92,OFFSET(CO95,,(CO93-$O92),1,1),0,0),
IF(CO93=0,0,CN98))))</f>
        <v>0</v>
      </c>
      <c r="CP98" s="321">
        <f ca="1">IF(CP95=0,0,
IF(CP95&lt;1,0,
IF($O92-CP93&lt;&gt;$O92,-PMT(Insert_Finance!$D$32,$O92,OFFSET(CP95,,(CP93-$O92),1,1),0,0),
IF(CP93=0,0,CO98))))</f>
        <v>0</v>
      </c>
      <c r="CQ98" s="321">
        <f ca="1">IF(CQ95=0,0,
IF(CQ95&lt;1,0,
IF($O92-CQ93&lt;&gt;$O92,-PMT(Insert_Finance!$D$32,$O92,OFFSET(CQ95,,(CQ93-$O92),1,1),0,0),
IF(CQ93=0,0,CP98))))</f>
        <v>0</v>
      </c>
      <c r="CR98" s="321">
        <f ca="1">IF(CR95=0,0,
IF(CR95&lt;1,0,
IF($O92-CR93&lt;&gt;$O92,-PMT(Insert_Finance!$D$32,$O92,OFFSET(CR95,,(CR93-$O92),1,1),0,0),
IF(CR93=0,0,CQ98))))</f>
        <v>0</v>
      </c>
      <c r="CS98" s="321">
        <f ca="1">IF(CS95=0,0,
IF(CS95&lt;1,0,
IF($O92-CS93&lt;&gt;$O92,-PMT(Insert_Finance!$D$32,$O92,OFFSET(CS95,,(CS93-$O92),1,1),0,0),
IF(CS93=0,0,CR98))))</f>
        <v>0</v>
      </c>
      <c r="CT98" s="321">
        <f ca="1">IF(CT95=0,0,
IF(CT95&lt;1,0,
IF($O92-CT93&lt;&gt;$O92,-PMT(Insert_Finance!$D$32,$O92,OFFSET(CT95,,(CT93-$O92),1,1),0,0),
IF(CT93=0,0,CS98))))</f>
        <v>0</v>
      </c>
      <c r="CU98" s="321">
        <f ca="1">IF(CU95=0,0,
IF(CU95&lt;1,0,
IF($O92-CU93&lt;&gt;$O92,-PMT(Insert_Finance!$D$32,$O92,OFFSET(CU95,,(CU93-$O92),1,1),0,0),
IF(CU93=0,0,CT98))))</f>
        <v>0</v>
      </c>
      <c r="CV98" s="321">
        <f ca="1">IF(CV95=0,0,
IF(CV95&lt;1,0,
IF($O92-CV93&lt;&gt;$O92,-PMT(Insert_Finance!$D$32,$O92,OFFSET(CV95,,(CV93-$O92),1,1),0,0),
IF(CV93=0,0,CU98))))</f>
        <v>0</v>
      </c>
      <c r="CW98" s="321">
        <f ca="1">IF(CW95=0,0,
IF(CW95&lt;1,0,
IF($O92-CW93&lt;&gt;$O92,-PMT(Insert_Finance!$D$32,$O92,OFFSET(CW95,,(CW93-$O92),1,1),0,0),
IF(CW93=0,0,CV98))))</f>
        <v>0</v>
      </c>
      <c r="CX98" s="321">
        <f ca="1">IF(CX95=0,0,
IF(CX95&lt;1,0,
IF($O92-CX93&lt;&gt;$O92,-PMT(Insert_Finance!$D$32,$O92,OFFSET(CX95,,(CX93-$O92),1,1),0,0),
IF(CX93=0,0,CW98))))</f>
        <v>0</v>
      </c>
      <c r="CY98" s="321">
        <f ca="1">IF(CY95=0,0,
IF(CY95&lt;1,0,
IF($O92-CY93&lt;&gt;$O92,-PMT(Insert_Finance!$D$32,$O92,OFFSET(CY95,,(CY93-$O92),1,1),0,0),
IF(CY93=0,0,CX98))))</f>
        <v>0</v>
      </c>
      <c r="CZ98" s="321">
        <f ca="1">IF(CZ95=0,0,
IF(CZ95&lt;1,0,
IF($O92-CZ93&lt;&gt;$O92,-PMT(Insert_Finance!$D$32,$O92,OFFSET(CZ95,,(CZ93-$O92),1,1),0,0),
IF(CZ93=0,0,CY98))))</f>
        <v>0</v>
      </c>
      <c r="DA98" s="321">
        <f ca="1">IF(DA95=0,0,
IF(DA95&lt;1,0,
IF($O92-DA93&lt;&gt;$O92,-PMT(Insert_Finance!$D$32,$O92,OFFSET(DA95,,(DA93-$O92),1,1),0,0),
IF(DA93=0,0,CZ98))))</f>
        <v>0</v>
      </c>
    </row>
    <row r="99" spans="2:105" ht="30" customHeight="1" collapsed="1">
      <c r="B99" s="287"/>
      <c r="C99" s="310"/>
      <c r="D99" s="310"/>
      <c r="E99" s="310"/>
      <c r="F99" s="311" t="str">
        <f>_xlfn.IFNA(INDEX(Table_Def[[Asset category]:[Unit]],MATCH(Insert_Assets!C99,Table_Def[Asset category],0),2),"")</f>
        <v/>
      </c>
      <c r="G99" s="481"/>
      <c r="H99" s="439" t="s">
        <v>221</v>
      </c>
      <c r="I99" s="544">
        <f t="shared" si="221"/>
        <v>0</v>
      </c>
      <c r="J99" s="348"/>
      <c r="K99" s="310"/>
      <c r="L99" s="544">
        <f>SUMIF($K$21:$K$383,K99,$I$21:$I$383)</f>
        <v>0</v>
      </c>
      <c r="M99" s="543">
        <f t="shared" si="251"/>
        <v>1</v>
      </c>
      <c r="N99" s="544">
        <f t="shared" si="222"/>
        <v>0</v>
      </c>
      <c r="O99" s="314">
        <f>_xlfn.IFNA(IF(INDEX(Table_Def[],MATCH(C99,Table_Def[Asset category],0),3)=0,20,INDEX(Table_Def[],MATCH(C99,Table_Def[Asset category],0),3)),0)</f>
        <v>0</v>
      </c>
      <c r="P99" s="483"/>
      <c r="Q99" s="11"/>
      <c r="R99" s="208"/>
      <c r="S99" s="208"/>
      <c r="T99" s="208"/>
      <c r="U99" s="485">
        <f>SUMIF($CH$7:$DA$7,U$16,$CH103:$DA103)</f>
        <v>0</v>
      </c>
      <c r="V99" s="485">
        <f>SUMIF($CH$7:$DA$7,U$16,$CH102:$DA102)</f>
        <v>0</v>
      </c>
      <c r="W99" s="485">
        <f>SUMIF($CH$7:$DA$7,U$16,$CH104:$DA104)</f>
        <v>0</v>
      </c>
      <c r="X99" s="485">
        <f>SUMIF($CH$7:$DA$7,X$16,$CH103:$DA103)</f>
        <v>0</v>
      </c>
      <c r="Y99" s="485">
        <f>SUMIF($CH$7:$DA$7,X$16,$CH102:$DA102)</f>
        <v>0</v>
      </c>
      <c r="Z99" s="485">
        <f>SUMIF($CH$7:$DA$7,X$16,$CH104:$DA104)</f>
        <v>0</v>
      </c>
      <c r="AA99" s="485">
        <f>SUMIF($CH$7:$DA$7,AA$16,$CH103:$DA103)</f>
        <v>0</v>
      </c>
      <c r="AB99" s="485">
        <f>SUMIF($CH$7:$DA$7,AA$16,$CH102:$DA102)</f>
        <v>0</v>
      </c>
      <c r="AC99" s="485">
        <f>SUMIF($CH$7:$DA$7,AA$16,$CH104:$DA104)</f>
        <v>0</v>
      </c>
      <c r="AD99" s="485">
        <f>SUMIF($CH$7:$DA$7,AD$16,$CH103:$DA103)</f>
        <v>0</v>
      </c>
      <c r="AE99" s="485">
        <f>SUMIF($CH$7:$DA$7,AD$16,$CH102:$DA102)</f>
        <v>0</v>
      </c>
      <c r="AF99" s="485">
        <f>SUMIF($CH$7:$DA$7,AD$16,$CH104:$DA104)</f>
        <v>0</v>
      </c>
      <c r="AG99" s="485">
        <f>SUMIF($CH$7:$DA$7,AG$16,$CH103:$DA103)</f>
        <v>0</v>
      </c>
      <c r="AH99" s="485">
        <f>SUMIF($CH$7:$DA$7,AG$16,$CH102:$DA102)</f>
        <v>0</v>
      </c>
      <c r="AI99" s="485">
        <f>SUMIF($CH$7:$DA$7,AG$16,$CH104:$DA104)</f>
        <v>0</v>
      </c>
      <c r="AJ99" s="485">
        <f>SUMIF($CH$7:$DA$7,AJ$16,$CH103:$DA103)</f>
        <v>0</v>
      </c>
      <c r="AK99" s="485">
        <f>SUMIF($CH$7:$DA$7,AJ$16,$CH102:$DA102)</f>
        <v>0</v>
      </c>
      <c r="AL99" s="485">
        <f>SUMIF($CH$7:$DA$7,AJ$16,$CH104:$DA104)</f>
        <v>0</v>
      </c>
      <c r="AM99" s="485">
        <f>SUMIF($CH$7:$DA$7,AM$16,$CH103:$DA103)</f>
        <v>0</v>
      </c>
      <c r="AN99" s="485">
        <f>SUMIF($CH$7:$DA$7,AM$16,$CH102:$DA102)</f>
        <v>0</v>
      </c>
      <c r="AO99" s="485">
        <f>SUMIF($CH$7:$DA$7,AM$16,$CH104:$DA104)</f>
        <v>0</v>
      </c>
      <c r="AP99" s="485">
        <f>SUMIF($CH$7:$DA$7,AP$16,$CH103:$DA103)</f>
        <v>0</v>
      </c>
      <c r="AQ99" s="485">
        <f>SUMIF($CH$7:$DA$7,AP$16,$CH102:$DA102)</f>
        <v>0</v>
      </c>
      <c r="AR99" s="485">
        <f>SUMIF($CH$7:$DA$7,AP$16,$CH104:$DA104)</f>
        <v>0</v>
      </c>
      <c r="AS99" s="485">
        <f>SUMIF($CH$7:$DA$7,AS$16,$CH103:$DA103)</f>
        <v>0</v>
      </c>
      <c r="AT99" s="485">
        <f>SUMIF($CH$7:$DA$7,AS$16,$CH102:$DA102)</f>
        <v>0</v>
      </c>
      <c r="AU99" s="485">
        <f>SUMIF($CH$7:$DA$7,AS$16,$CH104:$DA104)</f>
        <v>0</v>
      </c>
      <c r="AV99" s="485">
        <f>SUMIF($CH$7:$DA$7,AV$16,$CH103:$DA103)</f>
        <v>0</v>
      </c>
      <c r="AW99" s="485">
        <f>SUMIF($CH$7:$DA$7,AV$16,$CH102:$DA102)</f>
        <v>0</v>
      </c>
      <c r="AX99" s="485">
        <f>SUMIF($CH$7:$DA$7,AV$16,$CH104:$DA104)</f>
        <v>0</v>
      </c>
      <c r="AY99" s="485">
        <f>SUMIF($CH$7:$DA$7,AY$16,$CH103:$DA103)</f>
        <v>0</v>
      </c>
      <c r="AZ99" s="485">
        <f>SUMIF($CH$7:$DA$7,AY$16,$CH102:$DA102)</f>
        <v>0</v>
      </c>
      <c r="BA99" s="485">
        <f>SUMIF($CH$7:$DA$7,AY$16,$CH104:$DA104)</f>
        <v>0</v>
      </c>
      <c r="BB99" s="485">
        <f>SUMIF($CH$7:$DA$7,BB$16,$CH103:$DA103)</f>
        <v>0</v>
      </c>
      <c r="BC99" s="485">
        <f>SUMIF($CH$7:$DA$7,BB$16,$CH102:$DA102)</f>
        <v>0</v>
      </c>
      <c r="BD99" s="485">
        <f>SUMIF($CH$7:$DA$7,BB$16,$CH104:$DA104)</f>
        <v>0</v>
      </c>
      <c r="BE99" s="485">
        <f>SUMIF($CH$7:$DA$7,BE$16,$CH103:$DA103)</f>
        <v>0</v>
      </c>
      <c r="BF99" s="485">
        <f>SUMIF($CH$7:$DA$7,BE$16,$CH102:$DA102)</f>
        <v>0</v>
      </c>
      <c r="BG99" s="485">
        <f>SUMIF($CH$7:$DA$7,BE$16,$CH104:$DA104)</f>
        <v>0</v>
      </c>
      <c r="BH99" s="485">
        <f>SUMIF($CH$7:$DA$7,BH$16,$CH103:$DA103)</f>
        <v>0</v>
      </c>
      <c r="BI99" s="485">
        <f>SUMIF($CH$7:$DA$7,BH$16,$CH102:$DA102)</f>
        <v>0</v>
      </c>
      <c r="BJ99" s="485">
        <f>SUMIF($CH$7:$DA$7,BH$16,$CH104:$DA104)</f>
        <v>0</v>
      </c>
      <c r="BK99" s="485">
        <f>SUMIF($CH$7:$DA$7,BK$16,$CH103:$DA103)</f>
        <v>0</v>
      </c>
      <c r="BL99" s="485">
        <f>SUMIF($CH$7:$DA$7,BK$16,$CH102:$DA102)</f>
        <v>0</v>
      </c>
      <c r="BM99" s="485">
        <f>SUMIF($CH$7:$DA$7,BK$16,$CH104:$DA104)</f>
        <v>0</v>
      </c>
      <c r="BN99" s="485">
        <f>SUMIF($CH$7:$DA$7,BN$16,$CH103:$DA103)</f>
        <v>0</v>
      </c>
      <c r="BO99" s="485">
        <f>SUMIF($CH$7:$DA$7,BN$16,$CH102:$DA102)</f>
        <v>0</v>
      </c>
      <c r="BP99" s="485">
        <f>SUMIF($CH$7:$DA$7,BN$16,$CH104:$DA104)</f>
        <v>0</v>
      </c>
      <c r="BQ99" s="485">
        <f>SUMIF($CH$7:$DA$7,BQ$16,$CH103:$DA103)</f>
        <v>0</v>
      </c>
      <c r="BR99" s="485">
        <f>SUMIF($CH$7:$DA$7,BQ$16,$CH102:$DA102)</f>
        <v>0</v>
      </c>
      <c r="BS99" s="485">
        <f>SUMIF($CH$7:$DA$7,BQ$16,$CH104:$DA104)</f>
        <v>0</v>
      </c>
      <c r="BT99" s="485">
        <f>SUMIF($CH$7:$DA$7,BT$16,$CH103:$DA103)</f>
        <v>0</v>
      </c>
      <c r="BU99" s="485">
        <f>SUMIF($CH$7:$DA$7,BT$16,$CH102:$DA102)</f>
        <v>0</v>
      </c>
      <c r="BV99" s="485">
        <f>SUMIF($CH$7:$DA$7,BT$16,$CH104:$DA104)</f>
        <v>0</v>
      </c>
      <c r="BW99" s="485">
        <f>SUMIF($CH$7:$DA$7,BW$16,$CH103:$DA103)</f>
        <v>0</v>
      </c>
      <c r="BX99" s="485">
        <f>SUMIF($CH$7:$DA$7,BW$16,$CH102:$DA102)</f>
        <v>0</v>
      </c>
      <c r="BY99" s="485">
        <f>SUMIF($CH$7:$DA$7,BW$16,$CH104:$DA104)</f>
        <v>0</v>
      </c>
      <c r="BZ99" s="485">
        <f>SUMIF($CH$7:$DA$7,BZ$16,$CH103:$DA103)</f>
        <v>0</v>
      </c>
      <c r="CA99" s="485">
        <f>SUMIF($CH$7:$DA$7,BZ$16,$CH102:$DA102)</f>
        <v>0</v>
      </c>
      <c r="CB99" s="485">
        <f>SUMIF($CH$7:$DA$7,BZ$16,$CH104:$DA104)</f>
        <v>0</v>
      </c>
      <c r="CC99" s="37"/>
      <c r="CD99" s="317"/>
      <c r="CE99" s="317"/>
      <c r="CG99" s="72"/>
      <c r="CH99" s="321"/>
    </row>
    <row r="100" spans="2:105" ht="15" hidden="1" customHeight="1" outlineLevel="1">
      <c r="B100" s="287"/>
      <c r="C100" s="310"/>
      <c r="D100" s="310"/>
      <c r="E100" s="310"/>
      <c r="F100" s="311" t="str">
        <f>_xlfn.IFNA(INDEX(Table_Def[[Asset category]:[Unit]],MATCH(Insert_Assets!C100,Table_Def[Asset category],0),2),"")</f>
        <v/>
      </c>
      <c r="G100" s="481"/>
      <c r="H100" s="439" t="s">
        <v>221</v>
      </c>
      <c r="I100" s="544">
        <f t="shared" si="221"/>
        <v>0</v>
      </c>
      <c r="J100" s="345"/>
      <c r="K100" s="310"/>
      <c r="L100" s="544">
        <f t="shared" ref="L100" si="253">SUMIF($K$21:$K$383,K100,$I$21:$I$383)</f>
        <v>0</v>
      </c>
      <c r="M100" s="543">
        <f t="shared" si="251"/>
        <v>1</v>
      </c>
      <c r="N100" s="544">
        <f t="shared" si="222"/>
        <v>0</v>
      </c>
      <c r="O100" s="314">
        <f>_xlfn.IFNA(IF(INDEX(Table_Def[],MATCH(C100,Table_Def[Asset category],0),3)=0,20,INDEX(Table_Def[],MATCH(C100,Table_Def[Asset category],0),3)),0)</f>
        <v>0</v>
      </c>
      <c r="P100" s="483"/>
      <c r="Q100" s="11"/>
      <c r="R100" s="208"/>
      <c r="S100" s="208"/>
      <c r="T100" s="208"/>
      <c r="U100" s="485"/>
      <c r="V100" s="485"/>
      <c r="W100" s="485"/>
      <c r="X100" s="485"/>
      <c r="Y100" s="485"/>
      <c r="Z100" s="485"/>
      <c r="AA100" s="485"/>
      <c r="AB100" s="485"/>
      <c r="AC100" s="485"/>
      <c r="AD100" s="485"/>
      <c r="AE100" s="485"/>
      <c r="AF100" s="485"/>
      <c r="AG100" s="485"/>
      <c r="AH100" s="485"/>
      <c r="AI100" s="485"/>
      <c r="AJ100" s="485"/>
      <c r="AK100" s="485"/>
      <c r="AL100" s="485"/>
      <c r="AM100" s="485"/>
      <c r="AN100" s="485"/>
      <c r="AO100" s="485"/>
      <c r="AP100" s="485"/>
      <c r="AQ100" s="485"/>
      <c r="AR100" s="485"/>
      <c r="AS100" s="485"/>
      <c r="AT100" s="485"/>
      <c r="AU100" s="485"/>
      <c r="AV100" s="485"/>
      <c r="AW100" s="485"/>
      <c r="AX100" s="485"/>
      <c r="AY100" s="485"/>
      <c r="AZ100" s="485"/>
      <c r="BA100" s="485"/>
      <c r="BB100" s="485"/>
      <c r="BC100" s="485"/>
      <c r="BD100" s="485"/>
      <c r="BE100" s="485"/>
      <c r="BF100" s="485"/>
      <c r="BG100" s="485"/>
      <c r="BH100" s="485"/>
      <c r="BI100" s="485"/>
      <c r="BJ100" s="485"/>
      <c r="BK100" s="485"/>
      <c r="BL100" s="485"/>
      <c r="BM100" s="485"/>
      <c r="BN100" s="485"/>
      <c r="BO100" s="485"/>
      <c r="BP100" s="485"/>
      <c r="BQ100" s="485"/>
      <c r="BR100" s="485"/>
      <c r="BS100" s="485"/>
      <c r="BT100" s="485"/>
      <c r="BU100" s="485"/>
      <c r="BV100" s="485"/>
      <c r="BW100" s="485"/>
      <c r="BX100" s="485"/>
      <c r="BY100" s="485"/>
      <c r="BZ100" s="485"/>
      <c r="CA100" s="485"/>
      <c r="CB100" s="485"/>
      <c r="CC100" s="37"/>
      <c r="CD100" s="317"/>
      <c r="CE100" s="317"/>
      <c r="CF100" s="8" t="s">
        <v>218</v>
      </c>
      <c r="CG100" s="72"/>
      <c r="CH100" s="320">
        <f>IF($J99=CH$7,$O99,
IF(CG99&gt;0,CG99-1,0))</f>
        <v>0</v>
      </c>
      <c r="CI100" s="320">
        <f ca="1">IF(OR($J99=CI$7,CH101=$O99),$O99,
IF(CH100&gt;0,CH100-1,0))</f>
        <v>0</v>
      </c>
      <c r="CJ100" s="320">
        <f t="shared" ref="CJ100" ca="1" si="254">IF(OR($J99=CJ$7,CI101=$O99),$O99,
IF(CI100&gt;0,CI100-1,0))</f>
        <v>0</v>
      </c>
      <c r="CK100" s="320">
        <f t="shared" ref="CK100" ca="1" si="255">IF(OR($J99=CK$7,CJ101=$O99),$O99,
IF(CJ100&gt;0,CJ100-1,0))</f>
        <v>0</v>
      </c>
      <c r="CL100" s="320">
        <f t="shared" ref="CL100" ca="1" si="256">IF(OR($J99=CL$7,CK101=$O99),$O99,
IF(CK100&gt;0,CK100-1,0))</f>
        <v>0</v>
      </c>
      <c r="CM100" s="320">
        <f t="shared" ref="CM100" ca="1" si="257">IF(OR($J99=CM$7,CL101=$O99),$O99,
IF(CL100&gt;0,CL100-1,0))</f>
        <v>0</v>
      </c>
      <c r="CN100" s="320">
        <f t="shared" ref="CN100" ca="1" si="258">IF(OR($J99=CN$7,CM101=$O99),$O99,
IF(CM100&gt;0,CM100-1,0))</f>
        <v>0</v>
      </c>
      <c r="CO100" s="320">
        <f t="shared" ref="CO100" ca="1" si="259">IF(OR($J99=CO$7,CN101=$O99),$O99,
IF(CN100&gt;0,CN100-1,0))</f>
        <v>0</v>
      </c>
      <c r="CP100" s="320">
        <f t="shared" ref="CP100" ca="1" si="260">IF(OR($J99=CP$7,CO101=$O99),$O99,
IF(CO100&gt;0,CO100-1,0))</f>
        <v>0</v>
      </c>
      <c r="CQ100" s="320">
        <f t="shared" ref="CQ100" ca="1" si="261">IF(OR($J99=CQ$7,CP101=$O99),$O99,
IF(CP100&gt;0,CP100-1,0))</f>
        <v>0</v>
      </c>
      <c r="CR100" s="320">
        <f t="shared" ref="CR100" ca="1" si="262">IF(OR($J99=CR$7,CQ101=$O99),$O99,
IF(CQ100&gt;0,CQ100-1,0))</f>
        <v>0</v>
      </c>
      <c r="CS100" s="320">
        <f t="shared" ref="CS100" ca="1" si="263">IF(OR($J99=CS$7,CR101=$O99),$O99,
IF(CR100&gt;0,CR100-1,0))</f>
        <v>0</v>
      </c>
      <c r="CT100" s="320">
        <f t="shared" ref="CT100" ca="1" si="264">IF(OR($J99=CT$7,CS101=$O99),$O99,
IF(CS100&gt;0,CS100-1,0))</f>
        <v>0</v>
      </c>
      <c r="CU100" s="320">
        <f t="shared" ref="CU100" ca="1" si="265">IF(OR($J99=CU$7,CT101=$O99),$O99,
IF(CT100&gt;0,CT100-1,0))</f>
        <v>0</v>
      </c>
      <c r="CV100" s="320">
        <f t="shared" ref="CV100" ca="1" si="266">IF(OR($J99=CV$7,CU101=$O99),$O99,
IF(CU100&gt;0,CU100-1,0))</f>
        <v>0</v>
      </c>
      <c r="CW100" s="320">
        <f t="shared" ref="CW100" ca="1" si="267">IF(OR($J99=CW$7,CV101=$O99),$O99,
IF(CV100&gt;0,CV100-1,0))</f>
        <v>0</v>
      </c>
      <c r="CX100" s="320">
        <f t="shared" ref="CX100" ca="1" si="268">IF(OR($J99=CX$7,CW101=$O99),$O99,
IF(CW100&gt;0,CW100-1,0))</f>
        <v>0</v>
      </c>
      <c r="CY100" s="320">
        <f t="shared" ref="CY100" ca="1" si="269">IF(OR($J99=CY$7,CX101=$O99),$O99,
IF(CX100&gt;0,CX100-1,0))</f>
        <v>0</v>
      </c>
      <c r="CZ100" s="320">
        <f t="shared" ref="CZ100" ca="1" si="270">IF(OR($J99=CZ$7,CY101=$O99),$O99,
IF(CY100&gt;0,CY100-1,0))</f>
        <v>0</v>
      </c>
      <c r="DA100" s="320">
        <f t="shared" ref="DA100" ca="1" si="271">IF(OR($J99=DA$7,CZ101=$O99),$O99,
IF(CZ100&gt;0,CZ100-1,0))</f>
        <v>0</v>
      </c>
    </row>
    <row r="101" spans="2:105" ht="15" hidden="1" customHeight="1" outlineLevel="1">
      <c r="B101" s="287"/>
      <c r="C101" s="310"/>
      <c r="D101" s="310"/>
      <c r="E101" s="310"/>
      <c r="F101" s="311" t="str">
        <f>_xlfn.IFNA(INDEX(Table_Def[[Asset category]:[Unit]],MATCH(Insert_Assets!C101,Table_Def[Asset category],0),2),"")</f>
        <v/>
      </c>
      <c r="G101" s="481"/>
      <c r="H101" s="439" t="s">
        <v>221</v>
      </c>
      <c r="I101" s="544">
        <f t="shared" si="221"/>
        <v>0</v>
      </c>
      <c r="J101" s="345"/>
      <c r="K101" s="310"/>
      <c r="L101" s="544"/>
      <c r="M101" s="543">
        <f t="shared" si="251"/>
        <v>1</v>
      </c>
      <c r="N101" s="544">
        <f t="shared" si="222"/>
        <v>0</v>
      </c>
      <c r="O101" s="314">
        <f>_xlfn.IFNA(IF(INDEX(Table_Def[],MATCH(C101,Table_Def[Asset category],0),3)=0,20,INDEX(Table_Def[],MATCH(C101,Table_Def[Asset category],0),3)),0)</f>
        <v>0</v>
      </c>
      <c r="P101" s="483"/>
      <c r="Q101" s="11"/>
      <c r="R101" s="208"/>
      <c r="S101" s="208"/>
      <c r="T101" s="208"/>
      <c r="U101" s="485"/>
      <c r="V101" s="485"/>
      <c r="W101" s="485"/>
      <c r="X101" s="485"/>
      <c r="Y101" s="485"/>
      <c r="Z101" s="485"/>
      <c r="AA101" s="485"/>
      <c r="AB101" s="485"/>
      <c r="AC101" s="485"/>
      <c r="AD101" s="485"/>
      <c r="AE101" s="485"/>
      <c r="AF101" s="485"/>
      <c r="AG101" s="485"/>
      <c r="AH101" s="485"/>
      <c r="AI101" s="485"/>
      <c r="AJ101" s="485"/>
      <c r="AK101" s="485"/>
      <c r="AL101" s="485"/>
      <c r="AM101" s="485"/>
      <c r="AN101" s="485"/>
      <c r="AO101" s="485"/>
      <c r="AP101" s="485"/>
      <c r="AQ101" s="485"/>
      <c r="AR101" s="485"/>
      <c r="AS101" s="485"/>
      <c r="AT101" s="485"/>
      <c r="AU101" s="485"/>
      <c r="AV101" s="485"/>
      <c r="AW101" s="485"/>
      <c r="AX101" s="485"/>
      <c r="AY101" s="485"/>
      <c r="AZ101" s="485"/>
      <c r="BA101" s="485"/>
      <c r="BB101" s="485"/>
      <c r="BC101" s="485"/>
      <c r="BD101" s="485"/>
      <c r="BE101" s="485"/>
      <c r="BF101" s="485"/>
      <c r="BG101" s="485"/>
      <c r="BH101" s="485"/>
      <c r="BI101" s="485"/>
      <c r="BJ101" s="485"/>
      <c r="BK101" s="485"/>
      <c r="BL101" s="485"/>
      <c r="BM101" s="485"/>
      <c r="BN101" s="485"/>
      <c r="BO101" s="485"/>
      <c r="BP101" s="485"/>
      <c r="BQ101" s="485"/>
      <c r="BR101" s="485"/>
      <c r="BS101" s="485"/>
      <c r="BT101" s="485"/>
      <c r="BU101" s="485"/>
      <c r="BV101" s="485"/>
      <c r="BW101" s="485"/>
      <c r="BX101" s="485"/>
      <c r="BY101" s="485"/>
      <c r="BZ101" s="485"/>
      <c r="CA101" s="485"/>
      <c r="CB101" s="485"/>
      <c r="CC101" s="37"/>
      <c r="CD101" s="317"/>
      <c r="CE101" s="317"/>
      <c r="CF101" s="8" t="s">
        <v>219</v>
      </c>
      <c r="CG101" s="72"/>
      <c r="CH101" s="320">
        <f t="shared" ref="CH101" ca="1" si="272">IF(AND(CH100=$O99,CH100&gt;0),1,IF(CH100=0,0,OFFSET(CH100,,(CH100-$O99),1,1)-CH100+1))</f>
        <v>0</v>
      </c>
      <c r="CI101" s="320">
        <f ca="1">IF(AND(CI100=$O99,CI100&gt;0),1,IF(CI100=0,0,OFFSET(CI100,,(CI100-$O99),1,1)-CI100+1))</f>
        <v>0</v>
      </c>
      <c r="CJ101" s="320">
        <f t="shared" ref="CJ101:DA101" ca="1" si="273">IF(AND(CJ100=$O99,CJ100&gt;0),1,IF(CJ100=0,0,OFFSET(CJ100,,(CJ100-$O99),1,1)-CJ100+1))</f>
        <v>0</v>
      </c>
      <c r="CK101" s="320">
        <f t="shared" ca="1" si="273"/>
        <v>0</v>
      </c>
      <c r="CL101" s="320">
        <f t="shared" ca="1" si="273"/>
        <v>0</v>
      </c>
      <c r="CM101" s="320">
        <f t="shared" ca="1" si="273"/>
        <v>0</v>
      </c>
      <c r="CN101" s="320">
        <f t="shared" ca="1" si="273"/>
        <v>0</v>
      </c>
      <c r="CO101" s="320">
        <f t="shared" ca="1" si="273"/>
        <v>0</v>
      </c>
      <c r="CP101" s="320">
        <f t="shared" ca="1" si="273"/>
        <v>0</v>
      </c>
      <c r="CQ101" s="320">
        <f t="shared" ca="1" si="273"/>
        <v>0</v>
      </c>
      <c r="CR101" s="320">
        <f t="shared" ca="1" si="273"/>
        <v>0</v>
      </c>
      <c r="CS101" s="320">
        <f t="shared" ca="1" si="273"/>
        <v>0</v>
      </c>
      <c r="CT101" s="320">
        <f t="shared" ca="1" si="273"/>
        <v>0</v>
      </c>
      <c r="CU101" s="320">
        <f t="shared" ca="1" si="273"/>
        <v>0</v>
      </c>
      <c r="CV101" s="320">
        <f t="shared" ca="1" si="273"/>
        <v>0</v>
      </c>
      <c r="CW101" s="320">
        <f t="shared" ca="1" si="273"/>
        <v>0</v>
      </c>
      <c r="CX101" s="320">
        <f t="shared" ca="1" si="273"/>
        <v>0</v>
      </c>
      <c r="CY101" s="320">
        <f t="shared" ca="1" si="273"/>
        <v>0</v>
      </c>
      <c r="CZ101" s="320">
        <f t="shared" ca="1" si="273"/>
        <v>0</v>
      </c>
      <c r="DA101" s="320">
        <f t="shared" ca="1" si="273"/>
        <v>0</v>
      </c>
    </row>
    <row r="102" spans="2:105" ht="15" hidden="1" customHeight="1" outlineLevel="1">
      <c r="B102" s="287"/>
      <c r="C102" s="310"/>
      <c r="D102" s="310"/>
      <c r="E102" s="310"/>
      <c r="F102" s="311" t="str">
        <f>_xlfn.IFNA(INDEX(Table_Def[[Asset category]:[Unit]],MATCH(Insert_Assets!C102,Table_Def[Asset category],0),2),"")</f>
        <v/>
      </c>
      <c r="G102" s="481"/>
      <c r="H102" s="439" t="s">
        <v>221</v>
      </c>
      <c r="I102" s="544">
        <f t="shared" si="221"/>
        <v>0</v>
      </c>
      <c r="J102" s="345"/>
      <c r="K102" s="310"/>
      <c r="L102" s="544">
        <f t="shared" ref="L102:L105" si="274">SUMIF($K$21:$K$383,K102,$I$21:$I$383)</f>
        <v>0</v>
      </c>
      <c r="M102" s="543">
        <f t="shared" si="251"/>
        <v>1</v>
      </c>
      <c r="N102" s="544">
        <f t="shared" si="222"/>
        <v>0</v>
      </c>
      <c r="O102" s="314">
        <f>_xlfn.IFNA(IF(INDEX(Table_Def[],MATCH(C102,Table_Def[Asset category],0),3)=0,20,INDEX(Table_Def[],MATCH(C102,Table_Def[Asset category],0),3)),0)</f>
        <v>0</v>
      </c>
      <c r="P102" s="483"/>
      <c r="Q102" s="11"/>
      <c r="R102" s="208"/>
      <c r="S102" s="208"/>
      <c r="T102" s="208"/>
      <c r="U102" s="485"/>
      <c r="V102" s="485"/>
      <c r="W102" s="485"/>
      <c r="X102" s="485"/>
      <c r="Y102" s="485"/>
      <c r="Z102" s="485"/>
      <c r="AA102" s="485"/>
      <c r="AB102" s="485"/>
      <c r="AC102" s="485"/>
      <c r="AD102" s="485"/>
      <c r="AE102" s="485"/>
      <c r="AF102" s="485"/>
      <c r="AG102" s="485"/>
      <c r="AH102" s="485"/>
      <c r="AI102" s="485"/>
      <c r="AJ102" s="485"/>
      <c r="AK102" s="485"/>
      <c r="AL102" s="485"/>
      <c r="AM102" s="485"/>
      <c r="AN102" s="485"/>
      <c r="AO102" s="485"/>
      <c r="AP102" s="485"/>
      <c r="AQ102" s="485"/>
      <c r="AR102" s="485"/>
      <c r="AS102" s="485"/>
      <c r="AT102" s="485"/>
      <c r="AU102" s="485"/>
      <c r="AV102" s="485"/>
      <c r="AW102" s="485"/>
      <c r="AX102" s="485"/>
      <c r="AY102" s="485"/>
      <c r="AZ102" s="485"/>
      <c r="BA102" s="485"/>
      <c r="BB102" s="485"/>
      <c r="BC102" s="485"/>
      <c r="BD102" s="485"/>
      <c r="BE102" s="485"/>
      <c r="BF102" s="485"/>
      <c r="BG102" s="485"/>
      <c r="BH102" s="485"/>
      <c r="BI102" s="485"/>
      <c r="BJ102" s="485"/>
      <c r="BK102" s="485"/>
      <c r="BL102" s="485"/>
      <c r="BM102" s="485"/>
      <c r="BN102" s="485"/>
      <c r="BO102" s="485"/>
      <c r="BP102" s="485"/>
      <c r="BQ102" s="485"/>
      <c r="BR102" s="485"/>
      <c r="BS102" s="485"/>
      <c r="BT102" s="485"/>
      <c r="BU102" s="485"/>
      <c r="BV102" s="485"/>
      <c r="BW102" s="485"/>
      <c r="BX102" s="485"/>
      <c r="BY102" s="485"/>
      <c r="BZ102" s="485"/>
      <c r="CA102" s="485"/>
      <c r="CB102" s="485"/>
      <c r="CC102" s="37"/>
      <c r="CD102" s="317"/>
      <c r="CE102" s="317"/>
      <c r="CF102" s="8" t="s">
        <v>205</v>
      </c>
      <c r="CH102" s="321">
        <f t="shared" ref="CH102:CL102" si="275">IF($J99=CH$7,$I99*$M99,IF(CH100=$O99,$I99,
IF(CG102&gt;0,+CG102-CG103,0)))</f>
        <v>0</v>
      </c>
      <c r="CI102" s="321">
        <f t="shared" ca="1" si="275"/>
        <v>0</v>
      </c>
      <c r="CJ102" s="321">
        <f t="shared" ca="1" si="275"/>
        <v>0</v>
      </c>
      <c r="CK102" s="321">
        <f t="shared" ca="1" si="275"/>
        <v>0</v>
      </c>
      <c r="CL102" s="321">
        <f t="shared" ca="1" si="275"/>
        <v>0</v>
      </c>
      <c r="CM102" s="321">
        <f ca="1">IF($J99=CM$7,$I99*$M99,IF(CM100=$O99,$I99,
IF(CL102&gt;0,+CL102-CL103,0)))</f>
        <v>0</v>
      </c>
      <c r="CN102" s="321">
        <f t="shared" ref="CN102:DA102" ca="1" si="276">IF($J99=CN$7,$I99*$M99,IF(CN100=$O99,$I99,
IF(CM102&gt;0,+CM102-CM103,0)))</f>
        <v>0</v>
      </c>
      <c r="CO102" s="321">
        <f t="shared" ca="1" si="276"/>
        <v>0</v>
      </c>
      <c r="CP102" s="321">
        <f t="shared" ca="1" si="276"/>
        <v>0</v>
      </c>
      <c r="CQ102" s="321">
        <f t="shared" ca="1" si="276"/>
        <v>0</v>
      </c>
      <c r="CR102" s="321">
        <f t="shared" ca="1" si="276"/>
        <v>0</v>
      </c>
      <c r="CS102" s="321">
        <f t="shared" ca="1" si="276"/>
        <v>0</v>
      </c>
      <c r="CT102" s="321">
        <f t="shared" ca="1" si="276"/>
        <v>0</v>
      </c>
      <c r="CU102" s="321">
        <f t="shared" ca="1" si="276"/>
        <v>0</v>
      </c>
      <c r="CV102" s="321">
        <f t="shared" ca="1" si="276"/>
        <v>0</v>
      </c>
      <c r="CW102" s="321">
        <f t="shared" ca="1" si="276"/>
        <v>0</v>
      </c>
      <c r="CX102" s="321">
        <f t="shared" ca="1" si="276"/>
        <v>0</v>
      </c>
      <c r="CY102" s="321">
        <f t="shared" ca="1" si="276"/>
        <v>0</v>
      </c>
      <c r="CZ102" s="321">
        <f t="shared" ca="1" si="276"/>
        <v>0</v>
      </c>
      <c r="DA102" s="321">
        <f t="shared" ca="1" si="276"/>
        <v>0</v>
      </c>
    </row>
    <row r="103" spans="2:105" ht="15" hidden="1" customHeight="1" outlineLevel="1">
      <c r="B103" s="287"/>
      <c r="C103" s="310"/>
      <c r="D103" s="310"/>
      <c r="E103" s="310"/>
      <c r="F103" s="311" t="str">
        <f>_xlfn.IFNA(INDEX(Table_Def[[Asset category]:[Unit]],MATCH(Insert_Assets!C103,Table_Def[Asset category],0),2),"")</f>
        <v/>
      </c>
      <c r="G103" s="481"/>
      <c r="H103" s="439" t="s">
        <v>221</v>
      </c>
      <c r="I103" s="544">
        <f t="shared" si="221"/>
        <v>0</v>
      </c>
      <c r="J103" s="345"/>
      <c r="K103" s="310"/>
      <c r="L103" s="544">
        <f t="shared" si="274"/>
        <v>0</v>
      </c>
      <c r="M103" s="543">
        <f t="shared" si="251"/>
        <v>1</v>
      </c>
      <c r="N103" s="544">
        <f t="shared" si="222"/>
        <v>0</v>
      </c>
      <c r="O103" s="314">
        <f>_xlfn.IFNA(IF(INDEX(Table_Def[],MATCH(C103,Table_Def[Asset category],0),3)=0,20,INDEX(Table_Def[],MATCH(C103,Table_Def[Asset category],0),3)),0)</f>
        <v>0</v>
      </c>
      <c r="P103" s="483"/>
      <c r="Q103" s="11"/>
      <c r="R103" s="208"/>
      <c r="S103" s="208"/>
      <c r="T103" s="208"/>
      <c r="U103" s="485"/>
      <c r="V103" s="485"/>
      <c r="W103" s="485"/>
      <c r="X103" s="485"/>
      <c r="Y103" s="485"/>
      <c r="Z103" s="485"/>
      <c r="AA103" s="485"/>
      <c r="AB103" s="485"/>
      <c r="AC103" s="485"/>
      <c r="AD103" s="485"/>
      <c r="AE103" s="485"/>
      <c r="AF103" s="485"/>
      <c r="AG103" s="485"/>
      <c r="AH103" s="485"/>
      <c r="AI103" s="485"/>
      <c r="AJ103" s="485"/>
      <c r="AK103" s="485"/>
      <c r="AL103" s="485"/>
      <c r="AM103" s="485"/>
      <c r="AN103" s="485"/>
      <c r="AO103" s="485"/>
      <c r="AP103" s="485"/>
      <c r="AQ103" s="485"/>
      <c r="AR103" s="485"/>
      <c r="AS103" s="485"/>
      <c r="AT103" s="485"/>
      <c r="AU103" s="485"/>
      <c r="AV103" s="485"/>
      <c r="AW103" s="485"/>
      <c r="AX103" s="485"/>
      <c r="AY103" s="485"/>
      <c r="AZ103" s="485"/>
      <c r="BA103" s="485"/>
      <c r="BB103" s="485"/>
      <c r="BC103" s="485"/>
      <c r="BD103" s="485"/>
      <c r="BE103" s="485"/>
      <c r="BF103" s="485"/>
      <c r="BG103" s="485"/>
      <c r="BH103" s="485"/>
      <c r="BI103" s="485"/>
      <c r="BJ103" s="485"/>
      <c r="BK103" s="485"/>
      <c r="BL103" s="485"/>
      <c r="BM103" s="485"/>
      <c r="BN103" s="485"/>
      <c r="BO103" s="485"/>
      <c r="BP103" s="485"/>
      <c r="BQ103" s="485"/>
      <c r="BR103" s="485"/>
      <c r="BS103" s="485"/>
      <c r="BT103" s="485"/>
      <c r="BU103" s="485"/>
      <c r="BV103" s="485"/>
      <c r="BW103" s="485"/>
      <c r="BX103" s="485"/>
      <c r="BY103" s="485"/>
      <c r="BZ103" s="485"/>
      <c r="CA103" s="485"/>
      <c r="CB103" s="485"/>
      <c r="CC103" s="37"/>
      <c r="CD103" s="317"/>
      <c r="CE103" s="317"/>
      <c r="CF103" s="8" t="s">
        <v>206</v>
      </c>
      <c r="CG103" s="321"/>
      <c r="CH103" s="321" t="e">
        <f>IF(CH104&lt;1,0,CH105-CH104)</f>
        <v>#DIV/0!</v>
      </c>
      <c r="CI103" s="321" t="e">
        <f t="shared" ref="CI103:DA103" ca="1" si="277">IF(CI104&lt;1,0,CI105-CI104)</f>
        <v>#DIV/0!</v>
      </c>
      <c r="CJ103" s="321" t="e">
        <f t="shared" ca="1" si="277"/>
        <v>#DIV/0!</v>
      </c>
      <c r="CK103" s="321" t="e">
        <f t="shared" ca="1" si="277"/>
        <v>#DIV/0!</v>
      </c>
      <c r="CL103" s="321" t="e">
        <f t="shared" ca="1" si="277"/>
        <v>#DIV/0!</v>
      </c>
      <c r="CM103" s="321" t="e">
        <f t="shared" ca="1" si="277"/>
        <v>#DIV/0!</v>
      </c>
      <c r="CN103" s="321" t="e">
        <f t="shared" ca="1" si="277"/>
        <v>#DIV/0!</v>
      </c>
      <c r="CO103" s="321" t="e">
        <f t="shared" ca="1" si="277"/>
        <v>#DIV/0!</v>
      </c>
      <c r="CP103" s="321" t="e">
        <f t="shared" ca="1" si="277"/>
        <v>#DIV/0!</v>
      </c>
      <c r="CQ103" s="321" t="e">
        <f t="shared" ca="1" si="277"/>
        <v>#DIV/0!</v>
      </c>
      <c r="CR103" s="321" t="e">
        <f t="shared" ca="1" si="277"/>
        <v>#DIV/0!</v>
      </c>
      <c r="CS103" s="321" t="e">
        <f t="shared" ca="1" si="277"/>
        <v>#DIV/0!</v>
      </c>
      <c r="CT103" s="321" t="e">
        <f t="shared" ca="1" si="277"/>
        <v>#DIV/0!</v>
      </c>
      <c r="CU103" s="321" t="e">
        <f t="shared" ca="1" si="277"/>
        <v>#DIV/0!</v>
      </c>
      <c r="CV103" s="321" t="e">
        <f t="shared" ca="1" si="277"/>
        <v>#DIV/0!</v>
      </c>
      <c r="CW103" s="321" t="e">
        <f t="shared" ca="1" si="277"/>
        <v>#DIV/0!</v>
      </c>
      <c r="CX103" s="321" t="e">
        <f t="shared" ca="1" si="277"/>
        <v>#DIV/0!</v>
      </c>
      <c r="CY103" s="321" t="e">
        <f t="shared" ca="1" si="277"/>
        <v>#DIV/0!</v>
      </c>
      <c r="CZ103" s="321" t="e">
        <f t="shared" ca="1" si="277"/>
        <v>#DIV/0!</v>
      </c>
      <c r="DA103" s="321" t="e">
        <f t="shared" ca="1" si="277"/>
        <v>#DIV/0!</v>
      </c>
    </row>
    <row r="104" spans="2:105" ht="15" hidden="1" customHeight="1" outlineLevel="1">
      <c r="B104" s="287"/>
      <c r="C104" s="310"/>
      <c r="D104" s="310"/>
      <c r="E104" s="310"/>
      <c r="F104" s="311" t="str">
        <f>_xlfn.IFNA(INDEX(Table_Def[[Asset category]:[Unit]],MATCH(Insert_Assets!C104,Table_Def[Asset category],0),2),"")</f>
        <v/>
      </c>
      <c r="G104" s="481"/>
      <c r="H104" s="439" t="s">
        <v>221</v>
      </c>
      <c r="I104" s="544">
        <f t="shared" si="221"/>
        <v>0</v>
      </c>
      <c r="J104" s="345"/>
      <c r="K104" s="310"/>
      <c r="L104" s="544">
        <f t="shared" si="274"/>
        <v>0</v>
      </c>
      <c r="M104" s="543">
        <f t="shared" si="251"/>
        <v>1</v>
      </c>
      <c r="N104" s="544">
        <f t="shared" si="222"/>
        <v>0</v>
      </c>
      <c r="O104" s="314">
        <f>_xlfn.IFNA(IF(INDEX(Table_Def[],MATCH(C104,Table_Def[Asset category],0),3)=0,20,INDEX(Table_Def[],MATCH(C104,Table_Def[Asset category],0),3)),0)</f>
        <v>0</v>
      </c>
      <c r="P104" s="483"/>
      <c r="Q104" s="11"/>
      <c r="R104" s="208"/>
      <c r="S104" s="208"/>
      <c r="T104" s="208"/>
      <c r="U104" s="485"/>
      <c r="V104" s="485"/>
      <c r="W104" s="485"/>
      <c r="X104" s="485"/>
      <c r="Y104" s="485"/>
      <c r="Z104" s="485"/>
      <c r="AA104" s="485"/>
      <c r="AB104" s="485"/>
      <c r="AC104" s="485"/>
      <c r="AD104" s="485"/>
      <c r="AE104" s="485"/>
      <c r="AF104" s="485"/>
      <c r="AG104" s="485"/>
      <c r="AH104" s="485"/>
      <c r="AI104" s="485"/>
      <c r="AJ104" s="485"/>
      <c r="AK104" s="485"/>
      <c r="AL104" s="485"/>
      <c r="AM104" s="485"/>
      <c r="AN104" s="485"/>
      <c r="AO104" s="485"/>
      <c r="AP104" s="485"/>
      <c r="AQ104" s="485"/>
      <c r="AR104" s="485"/>
      <c r="AS104" s="485"/>
      <c r="AT104" s="485"/>
      <c r="AU104" s="485"/>
      <c r="AV104" s="485"/>
      <c r="AW104" s="485"/>
      <c r="AX104" s="485"/>
      <c r="AY104" s="485"/>
      <c r="AZ104" s="485"/>
      <c r="BA104" s="485"/>
      <c r="BB104" s="485"/>
      <c r="BC104" s="485"/>
      <c r="BD104" s="485"/>
      <c r="BE104" s="485"/>
      <c r="BF104" s="485"/>
      <c r="BG104" s="485"/>
      <c r="BH104" s="485"/>
      <c r="BI104" s="485"/>
      <c r="BJ104" s="485"/>
      <c r="BK104" s="485"/>
      <c r="BL104" s="485"/>
      <c r="BM104" s="485"/>
      <c r="BN104" s="485"/>
      <c r="BO104" s="485"/>
      <c r="BP104" s="485"/>
      <c r="BQ104" s="485"/>
      <c r="BR104" s="485"/>
      <c r="BS104" s="485"/>
      <c r="BT104" s="485"/>
      <c r="BU104" s="485"/>
      <c r="BV104" s="485"/>
      <c r="BW104" s="485"/>
      <c r="BX104" s="485"/>
      <c r="BY104" s="485"/>
      <c r="BZ104" s="485"/>
      <c r="CA104" s="485"/>
      <c r="CB104" s="485"/>
      <c r="CC104" s="37"/>
      <c r="CD104" s="317"/>
      <c r="CE104" s="317"/>
      <c r="CF104" s="8" t="s">
        <v>207</v>
      </c>
      <c r="CH104" s="321" t="e">
        <f>CH102*Insert_Finance!$D$32</f>
        <v>#DIV/0!</v>
      </c>
      <c r="CI104" s="321" t="e">
        <f ca="1">CI102*Insert_Finance!$D$32</f>
        <v>#DIV/0!</v>
      </c>
      <c r="CJ104" s="321" t="e">
        <f ca="1">CJ102*Insert_Finance!$D$32</f>
        <v>#DIV/0!</v>
      </c>
      <c r="CK104" s="321" t="e">
        <f ca="1">CK102*Insert_Finance!$D$32</f>
        <v>#DIV/0!</v>
      </c>
      <c r="CL104" s="321" t="e">
        <f ca="1">CL102*Insert_Finance!$D$32</f>
        <v>#DIV/0!</v>
      </c>
      <c r="CM104" s="321" t="e">
        <f ca="1">CM102*Insert_Finance!$D$32</f>
        <v>#DIV/0!</v>
      </c>
      <c r="CN104" s="321" t="e">
        <f ca="1">CN102*Insert_Finance!$D$32</f>
        <v>#DIV/0!</v>
      </c>
      <c r="CO104" s="321" t="e">
        <f ca="1">CO102*Insert_Finance!$D$32</f>
        <v>#DIV/0!</v>
      </c>
      <c r="CP104" s="321" t="e">
        <f ca="1">CP102*Insert_Finance!$D$32</f>
        <v>#DIV/0!</v>
      </c>
      <c r="CQ104" s="321" t="e">
        <f ca="1">CQ102*Insert_Finance!$D$32</f>
        <v>#DIV/0!</v>
      </c>
      <c r="CR104" s="321" t="e">
        <f ca="1">CR102*Insert_Finance!$D$32</f>
        <v>#DIV/0!</v>
      </c>
      <c r="CS104" s="321" t="e">
        <f ca="1">CS102*Insert_Finance!$D$32</f>
        <v>#DIV/0!</v>
      </c>
      <c r="CT104" s="321" t="e">
        <f ca="1">CT102*Insert_Finance!$D$32</f>
        <v>#DIV/0!</v>
      </c>
      <c r="CU104" s="321" t="e">
        <f ca="1">CU102*Insert_Finance!$D$32</f>
        <v>#DIV/0!</v>
      </c>
      <c r="CV104" s="321" t="e">
        <f ca="1">CV102*Insert_Finance!$D$32</f>
        <v>#DIV/0!</v>
      </c>
      <c r="CW104" s="321" t="e">
        <f ca="1">CW102*Insert_Finance!$D$32</f>
        <v>#DIV/0!</v>
      </c>
      <c r="CX104" s="321" t="e">
        <f ca="1">CX102*Insert_Finance!$D$32</f>
        <v>#DIV/0!</v>
      </c>
      <c r="CY104" s="321" t="e">
        <f ca="1">CY102*Insert_Finance!$D$32</f>
        <v>#DIV/0!</v>
      </c>
      <c r="CZ104" s="321" t="e">
        <f ca="1">CZ102*Insert_Finance!$D$32</f>
        <v>#DIV/0!</v>
      </c>
      <c r="DA104" s="321" t="e">
        <f ca="1">DA102*Insert_Finance!$D$32</f>
        <v>#DIV/0!</v>
      </c>
    </row>
    <row r="105" spans="2:105" ht="15" hidden="1" customHeight="1" outlineLevel="1">
      <c r="B105" s="287"/>
      <c r="C105" s="310"/>
      <c r="D105" s="310"/>
      <c r="E105" s="310"/>
      <c r="F105" s="311" t="str">
        <f>_xlfn.IFNA(INDEX(Table_Def[[Asset category]:[Unit]],MATCH(Insert_Assets!C105,Table_Def[Asset category],0),2),"")</f>
        <v/>
      </c>
      <c r="G105" s="481"/>
      <c r="H105" s="439" t="s">
        <v>221</v>
      </c>
      <c r="I105" s="544">
        <f t="shared" si="221"/>
        <v>0</v>
      </c>
      <c r="J105" s="345"/>
      <c r="K105" s="310"/>
      <c r="L105" s="544">
        <f t="shared" si="274"/>
        <v>0</v>
      </c>
      <c r="M105" s="543">
        <f t="shared" si="251"/>
        <v>1</v>
      </c>
      <c r="N105" s="544">
        <f t="shared" si="222"/>
        <v>0</v>
      </c>
      <c r="O105" s="314">
        <f>_xlfn.IFNA(IF(INDEX(Table_Def[],MATCH(C105,Table_Def[Asset category],0),3)=0,20,INDEX(Table_Def[],MATCH(C105,Table_Def[Asset category],0),3)),0)</f>
        <v>0</v>
      </c>
      <c r="P105" s="483"/>
      <c r="Q105" s="11"/>
      <c r="R105" s="208"/>
      <c r="S105" s="208"/>
      <c r="T105" s="208"/>
      <c r="U105" s="485"/>
      <c r="V105" s="485"/>
      <c r="W105" s="485"/>
      <c r="X105" s="485"/>
      <c r="Y105" s="485"/>
      <c r="Z105" s="485"/>
      <c r="AA105" s="485"/>
      <c r="AB105" s="485"/>
      <c r="AC105" s="485"/>
      <c r="AD105" s="485"/>
      <c r="AE105" s="485"/>
      <c r="AF105" s="485"/>
      <c r="AG105" s="485"/>
      <c r="AH105" s="485"/>
      <c r="AI105" s="485"/>
      <c r="AJ105" s="485"/>
      <c r="AK105" s="485"/>
      <c r="AL105" s="485"/>
      <c r="AM105" s="485"/>
      <c r="AN105" s="485"/>
      <c r="AO105" s="485"/>
      <c r="AP105" s="485"/>
      <c r="AQ105" s="485"/>
      <c r="AR105" s="485"/>
      <c r="AS105" s="485"/>
      <c r="AT105" s="485"/>
      <c r="AU105" s="485"/>
      <c r="AV105" s="485"/>
      <c r="AW105" s="485"/>
      <c r="AX105" s="485"/>
      <c r="AY105" s="485"/>
      <c r="AZ105" s="485"/>
      <c r="BA105" s="485"/>
      <c r="BB105" s="485"/>
      <c r="BC105" s="485"/>
      <c r="BD105" s="485"/>
      <c r="BE105" s="485"/>
      <c r="BF105" s="485"/>
      <c r="BG105" s="485"/>
      <c r="BH105" s="485"/>
      <c r="BI105" s="485"/>
      <c r="BJ105" s="485"/>
      <c r="BK105" s="485"/>
      <c r="BL105" s="485"/>
      <c r="BM105" s="485"/>
      <c r="BN105" s="485"/>
      <c r="BO105" s="485"/>
      <c r="BP105" s="485"/>
      <c r="BQ105" s="485"/>
      <c r="BR105" s="485"/>
      <c r="BS105" s="485"/>
      <c r="BT105" s="485"/>
      <c r="BU105" s="485"/>
      <c r="BV105" s="485"/>
      <c r="BW105" s="485"/>
      <c r="BX105" s="485"/>
      <c r="BY105" s="485"/>
      <c r="BZ105" s="485"/>
      <c r="CA105" s="485"/>
      <c r="CB105" s="485"/>
      <c r="CC105" s="37"/>
      <c r="CD105" s="317"/>
      <c r="CE105" s="317"/>
      <c r="CF105" s="8" t="s">
        <v>208</v>
      </c>
      <c r="CG105" s="321"/>
      <c r="CH105" s="321">
        <f ca="1">IF(CH102=0,0,
IF(CH102&lt;1,0,
IF($O99-CH100&lt;&gt;$O99,-PMT(Insert_Finance!$D$32,$O99,OFFSET(CH102,,(CH100-$O99),1,1),0,0),
IF(CH100=0,0,CG105))))</f>
        <v>0</v>
      </c>
      <c r="CI105" s="321">
        <f ca="1">IF(CI102=0,0,
IF(CI102&lt;1,0,
IF($O99-CI100&lt;&gt;$O99,-PMT(Insert_Finance!$D$32,$O99,OFFSET(CI102,,(CI100-$O99),1,1),0,0),
IF(CI100=0,0,CH105))))</f>
        <v>0</v>
      </c>
      <c r="CJ105" s="321">
        <f ca="1">IF(CJ102=0,0,
IF(CJ102&lt;1,0,
IF($O99-CJ100&lt;&gt;$O99,-PMT(Insert_Finance!$D$32,$O99,OFFSET(CJ102,,(CJ100-$O99),1,1),0,0),
IF(CJ100=0,0,CI105))))</f>
        <v>0</v>
      </c>
      <c r="CK105" s="321">
        <f ca="1">IF(CK102=0,0,
IF(CK102&lt;1,0,
IF($O99-CK100&lt;&gt;$O99,-PMT(Insert_Finance!$D$32,$O99,OFFSET(CK102,,(CK100-$O99),1,1),0,0),
IF(CK100=0,0,CJ105))))</f>
        <v>0</v>
      </c>
      <c r="CL105" s="321">
        <f ca="1">IF(CL102=0,0,
IF(CL102&lt;1,0,
IF($O99-CL100&lt;&gt;$O99,-PMT(Insert_Finance!$D$32,$O99,OFFSET(CL102,,(CL100-$O99),1,1),0,0),
IF(CL100=0,0,CK105))))</f>
        <v>0</v>
      </c>
      <c r="CM105" s="321">
        <f ca="1">IF(CM102=0,0,
IF(CM102&lt;1,0,
IF($O99-CM100&lt;&gt;$O99,-PMT(Insert_Finance!$D$32,$O99,OFFSET(CM102,,(CM100-$O99),1,1),0,0),
IF(CM100=0,0,CL105))))</f>
        <v>0</v>
      </c>
      <c r="CN105" s="321">
        <f ca="1">IF(CN102=0,0,
IF(CN102&lt;1,0,
IF($O99-CN100&lt;&gt;$O99,-PMT(Insert_Finance!$D$32,$O99,OFFSET(CN102,,(CN100-$O99),1,1),0,0),
IF(CN100=0,0,CM105))))</f>
        <v>0</v>
      </c>
      <c r="CO105" s="321">
        <f ca="1">IF(CO102=0,0,
IF(CO102&lt;1,0,
IF($O99-CO100&lt;&gt;$O99,-PMT(Insert_Finance!$D$32,$O99,OFFSET(CO102,,(CO100-$O99),1,1),0,0),
IF(CO100=0,0,CN105))))</f>
        <v>0</v>
      </c>
      <c r="CP105" s="321">
        <f ca="1">IF(CP102=0,0,
IF(CP102&lt;1,0,
IF($O99-CP100&lt;&gt;$O99,-PMT(Insert_Finance!$D$32,$O99,OFFSET(CP102,,(CP100-$O99),1,1),0,0),
IF(CP100=0,0,CO105))))</f>
        <v>0</v>
      </c>
      <c r="CQ105" s="321">
        <f ca="1">IF(CQ102=0,0,
IF(CQ102&lt;1,0,
IF($O99-CQ100&lt;&gt;$O99,-PMT(Insert_Finance!$D$32,$O99,OFFSET(CQ102,,(CQ100-$O99),1,1),0,0),
IF(CQ100=0,0,CP105))))</f>
        <v>0</v>
      </c>
      <c r="CR105" s="321">
        <f ca="1">IF(CR102=0,0,
IF(CR102&lt;1,0,
IF($O99-CR100&lt;&gt;$O99,-PMT(Insert_Finance!$D$32,$O99,OFFSET(CR102,,(CR100-$O99),1,1),0,0),
IF(CR100=0,0,CQ105))))</f>
        <v>0</v>
      </c>
      <c r="CS105" s="321">
        <f ca="1">IF(CS102=0,0,
IF(CS102&lt;1,0,
IF($O99-CS100&lt;&gt;$O99,-PMT(Insert_Finance!$D$32,$O99,OFFSET(CS102,,(CS100-$O99),1,1),0,0),
IF(CS100=0,0,CR105))))</f>
        <v>0</v>
      </c>
      <c r="CT105" s="321">
        <f ca="1">IF(CT102=0,0,
IF(CT102&lt;1,0,
IF($O99-CT100&lt;&gt;$O99,-PMT(Insert_Finance!$D$32,$O99,OFFSET(CT102,,(CT100-$O99),1,1),0,0),
IF(CT100=0,0,CS105))))</f>
        <v>0</v>
      </c>
      <c r="CU105" s="321">
        <f ca="1">IF(CU102=0,0,
IF(CU102&lt;1,0,
IF($O99-CU100&lt;&gt;$O99,-PMT(Insert_Finance!$D$32,$O99,OFFSET(CU102,,(CU100-$O99),1,1),0,0),
IF(CU100=0,0,CT105))))</f>
        <v>0</v>
      </c>
      <c r="CV105" s="321">
        <f ca="1">IF(CV102=0,0,
IF(CV102&lt;1,0,
IF($O99-CV100&lt;&gt;$O99,-PMT(Insert_Finance!$D$32,$O99,OFFSET(CV102,,(CV100-$O99),1,1),0,0),
IF(CV100=0,0,CU105))))</f>
        <v>0</v>
      </c>
      <c r="CW105" s="321">
        <f ca="1">IF(CW102=0,0,
IF(CW102&lt;1,0,
IF($O99-CW100&lt;&gt;$O99,-PMT(Insert_Finance!$D$32,$O99,OFFSET(CW102,,(CW100-$O99),1,1),0,0),
IF(CW100=0,0,CV105))))</f>
        <v>0</v>
      </c>
      <c r="CX105" s="321">
        <f ca="1">IF(CX102=0,0,
IF(CX102&lt;1,0,
IF($O99-CX100&lt;&gt;$O99,-PMT(Insert_Finance!$D$32,$O99,OFFSET(CX102,,(CX100-$O99),1,1),0,0),
IF(CX100=0,0,CW105))))</f>
        <v>0</v>
      </c>
      <c r="CY105" s="321">
        <f ca="1">IF(CY102=0,0,
IF(CY102&lt;1,0,
IF($O99-CY100&lt;&gt;$O99,-PMT(Insert_Finance!$D$32,$O99,OFFSET(CY102,,(CY100-$O99),1,1),0,0),
IF(CY100=0,0,CX105))))</f>
        <v>0</v>
      </c>
      <c r="CZ105" s="321">
        <f ca="1">IF(CZ102=0,0,
IF(CZ102&lt;1,0,
IF($O99-CZ100&lt;&gt;$O99,-PMT(Insert_Finance!$D$32,$O99,OFFSET(CZ102,,(CZ100-$O99),1,1),0,0),
IF(CZ100=0,0,CY105))))</f>
        <v>0</v>
      </c>
      <c r="DA105" s="321">
        <f ca="1">IF(DA102=0,0,
IF(DA102&lt;1,0,
IF($O99-DA100&lt;&gt;$O99,-PMT(Insert_Finance!$D$32,$O99,OFFSET(DA102,,(DA100-$O99),1,1),0,0),
IF(DA100=0,0,CZ105))))</f>
        <v>0</v>
      </c>
    </row>
    <row r="106" spans="2:105" ht="30" customHeight="1" collapsed="1">
      <c r="B106" s="287"/>
      <c r="C106" s="310"/>
      <c r="D106" s="310"/>
      <c r="E106" s="310"/>
      <c r="F106" s="311" t="str">
        <f>Insert_Villages!D27</f>
        <v>kWp</v>
      </c>
      <c r="G106" s="481"/>
      <c r="H106" s="439" t="s">
        <v>221</v>
      </c>
      <c r="I106" s="544">
        <f t="shared" si="221"/>
        <v>0</v>
      </c>
      <c r="J106" s="348"/>
      <c r="K106" s="310"/>
      <c r="L106" s="544">
        <f>SUMIF($K$21:$K$383,K106,$I$21:$I$383)</f>
        <v>0</v>
      </c>
      <c r="M106" s="543">
        <f t="shared" si="251"/>
        <v>1</v>
      </c>
      <c r="N106" s="544">
        <f t="shared" si="222"/>
        <v>0</v>
      </c>
      <c r="O106" s="314">
        <f>_xlfn.IFNA(IF(INDEX(Table_Def[],MATCH(C106,Table_Def[Asset category],0),3)=0,20,INDEX(Table_Def[],MATCH(C106,Table_Def[Asset category],0),3)),0)</f>
        <v>0</v>
      </c>
      <c r="P106" s="483"/>
      <c r="Q106" s="11"/>
      <c r="R106" s="208"/>
      <c r="S106" s="208"/>
      <c r="T106" s="208"/>
      <c r="U106" s="485">
        <f>SUMIF($CH$7:$DA$7,U$16,$CH110:$DA110)</f>
        <v>0</v>
      </c>
      <c r="V106" s="485">
        <f>SUMIF($CH$7:$DA$7,U$16,$CH109:$DA109)</f>
        <v>0</v>
      </c>
      <c r="W106" s="485">
        <f>SUMIF($CH$7:$DA$7,U$16,$CH111:$DA111)</f>
        <v>0</v>
      </c>
      <c r="X106" s="485">
        <f>SUMIF($CH$7:$DA$7,X$16,$CH110:$DA110)</f>
        <v>0</v>
      </c>
      <c r="Y106" s="485">
        <f>SUMIF($CH$7:$DA$7,X$16,$CH109:$DA109)</f>
        <v>0</v>
      </c>
      <c r="Z106" s="485">
        <f>SUMIF($CH$7:$DA$7,X$16,$CH111:$DA111)</f>
        <v>0</v>
      </c>
      <c r="AA106" s="485">
        <f>SUMIF($CH$7:$DA$7,AA$16,$CH110:$DA110)</f>
        <v>0</v>
      </c>
      <c r="AB106" s="485">
        <f>SUMIF($CH$7:$DA$7,AA$16,$CH109:$DA109)</f>
        <v>0</v>
      </c>
      <c r="AC106" s="485">
        <f>SUMIF($CH$7:$DA$7,AA$16,$CH111:$DA111)</f>
        <v>0</v>
      </c>
      <c r="AD106" s="485">
        <f>SUMIF($CH$7:$DA$7,AD$16,$CH110:$DA110)</f>
        <v>0</v>
      </c>
      <c r="AE106" s="485">
        <f>SUMIF($CH$7:$DA$7,AD$16,$CH109:$DA109)</f>
        <v>0</v>
      </c>
      <c r="AF106" s="485">
        <f>SUMIF($CH$7:$DA$7,AD$16,$CH111:$DA111)</f>
        <v>0</v>
      </c>
      <c r="AG106" s="485">
        <f>SUMIF($CH$7:$DA$7,AG$16,$CH110:$DA110)</f>
        <v>0</v>
      </c>
      <c r="AH106" s="485">
        <f>SUMIF($CH$7:$DA$7,AG$16,$CH109:$DA109)</f>
        <v>0</v>
      </c>
      <c r="AI106" s="485">
        <f>SUMIF($CH$7:$DA$7,AG$16,$CH111:$DA111)</f>
        <v>0</v>
      </c>
      <c r="AJ106" s="485">
        <f>SUMIF($CH$7:$DA$7,AJ$16,$CH110:$DA110)</f>
        <v>0</v>
      </c>
      <c r="AK106" s="485">
        <f>SUMIF($CH$7:$DA$7,AJ$16,$CH109:$DA109)</f>
        <v>0</v>
      </c>
      <c r="AL106" s="485">
        <f>SUMIF($CH$7:$DA$7,AJ$16,$CH111:$DA111)</f>
        <v>0</v>
      </c>
      <c r="AM106" s="485">
        <f>SUMIF($CH$7:$DA$7,AM$16,$CH110:$DA110)</f>
        <v>0</v>
      </c>
      <c r="AN106" s="485">
        <f>SUMIF($CH$7:$DA$7,AM$16,$CH109:$DA109)</f>
        <v>0</v>
      </c>
      <c r="AO106" s="485">
        <f>SUMIF($CH$7:$DA$7,AM$16,$CH111:$DA111)</f>
        <v>0</v>
      </c>
      <c r="AP106" s="485">
        <f>SUMIF($CH$7:$DA$7,AP$16,$CH110:$DA110)</f>
        <v>0</v>
      </c>
      <c r="AQ106" s="485">
        <f>SUMIF($CH$7:$DA$7,AP$16,$CH109:$DA109)</f>
        <v>0</v>
      </c>
      <c r="AR106" s="485">
        <f>SUMIF($CH$7:$DA$7,AP$16,$CH111:$DA111)</f>
        <v>0</v>
      </c>
      <c r="AS106" s="485">
        <f>SUMIF($CH$7:$DA$7,AS$16,$CH110:$DA110)</f>
        <v>0</v>
      </c>
      <c r="AT106" s="485">
        <f>SUMIF($CH$7:$DA$7,AS$16,$CH109:$DA109)</f>
        <v>0</v>
      </c>
      <c r="AU106" s="485">
        <f>SUMIF($CH$7:$DA$7,AS$16,$CH111:$DA111)</f>
        <v>0</v>
      </c>
      <c r="AV106" s="485">
        <f>SUMIF($CH$7:$DA$7,AV$16,$CH110:$DA110)</f>
        <v>0</v>
      </c>
      <c r="AW106" s="485">
        <f>SUMIF($CH$7:$DA$7,AV$16,$CH109:$DA109)</f>
        <v>0</v>
      </c>
      <c r="AX106" s="485">
        <f>SUMIF($CH$7:$DA$7,AV$16,$CH111:$DA111)</f>
        <v>0</v>
      </c>
      <c r="AY106" s="485">
        <f>SUMIF($CH$7:$DA$7,AY$16,$CH110:$DA110)</f>
        <v>0</v>
      </c>
      <c r="AZ106" s="485">
        <f>SUMIF($CH$7:$DA$7,AY$16,$CH109:$DA109)</f>
        <v>0</v>
      </c>
      <c r="BA106" s="485">
        <f>SUMIF($CH$7:$DA$7,AY$16,$CH111:$DA111)</f>
        <v>0</v>
      </c>
      <c r="BB106" s="485">
        <f>SUMIF($CH$7:$DA$7,BB$16,$CH110:$DA110)</f>
        <v>0</v>
      </c>
      <c r="BC106" s="485">
        <f>SUMIF($CH$7:$DA$7,BB$16,$CH109:$DA109)</f>
        <v>0</v>
      </c>
      <c r="BD106" s="485">
        <f>SUMIF($CH$7:$DA$7,BB$16,$CH111:$DA111)</f>
        <v>0</v>
      </c>
      <c r="BE106" s="485">
        <f>SUMIF($CH$7:$DA$7,BE$16,$CH110:$DA110)</f>
        <v>0</v>
      </c>
      <c r="BF106" s="485">
        <f>SUMIF($CH$7:$DA$7,BE$16,$CH109:$DA109)</f>
        <v>0</v>
      </c>
      <c r="BG106" s="485">
        <f>SUMIF($CH$7:$DA$7,BE$16,$CH111:$DA111)</f>
        <v>0</v>
      </c>
      <c r="BH106" s="485">
        <f>SUMIF($CH$7:$DA$7,BH$16,$CH110:$DA110)</f>
        <v>0</v>
      </c>
      <c r="BI106" s="485">
        <f>SUMIF($CH$7:$DA$7,BH$16,$CH109:$DA109)</f>
        <v>0</v>
      </c>
      <c r="BJ106" s="485">
        <f>SUMIF($CH$7:$DA$7,BH$16,$CH111:$DA111)</f>
        <v>0</v>
      </c>
      <c r="BK106" s="485">
        <f>SUMIF($CH$7:$DA$7,BK$16,$CH110:$DA110)</f>
        <v>0</v>
      </c>
      <c r="BL106" s="485">
        <f>SUMIF($CH$7:$DA$7,BK$16,$CH109:$DA109)</f>
        <v>0</v>
      </c>
      <c r="BM106" s="485">
        <f>SUMIF($CH$7:$DA$7,BK$16,$CH111:$DA111)</f>
        <v>0</v>
      </c>
      <c r="BN106" s="485">
        <f>SUMIF($CH$7:$DA$7,BN$16,$CH110:$DA110)</f>
        <v>0</v>
      </c>
      <c r="BO106" s="485">
        <f>SUMIF($CH$7:$DA$7,BN$16,$CH109:$DA109)</f>
        <v>0</v>
      </c>
      <c r="BP106" s="485">
        <f>SUMIF($CH$7:$DA$7,BN$16,$CH111:$DA111)</f>
        <v>0</v>
      </c>
      <c r="BQ106" s="485">
        <f>SUMIF($CH$7:$DA$7,BQ$16,$CH110:$DA110)</f>
        <v>0</v>
      </c>
      <c r="BR106" s="485">
        <f>SUMIF($CH$7:$DA$7,BQ$16,$CH109:$DA109)</f>
        <v>0</v>
      </c>
      <c r="BS106" s="485">
        <f>SUMIF($CH$7:$DA$7,BQ$16,$CH111:$DA111)</f>
        <v>0</v>
      </c>
      <c r="BT106" s="485">
        <f>SUMIF($CH$7:$DA$7,BT$16,$CH110:$DA110)</f>
        <v>0</v>
      </c>
      <c r="BU106" s="485">
        <f>SUMIF($CH$7:$DA$7,BT$16,$CH109:$DA109)</f>
        <v>0</v>
      </c>
      <c r="BV106" s="485">
        <f>SUMIF($CH$7:$DA$7,BT$16,$CH111:$DA111)</f>
        <v>0</v>
      </c>
      <c r="BW106" s="485">
        <f>SUMIF($CH$7:$DA$7,BW$16,$CH110:$DA110)</f>
        <v>0</v>
      </c>
      <c r="BX106" s="485">
        <f>SUMIF($CH$7:$DA$7,BW$16,$CH109:$DA109)</f>
        <v>0</v>
      </c>
      <c r="BY106" s="485">
        <f>SUMIF($CH$7:$DA$7,BW$16,$CH111:$DA111)</f>
        <v>0</v>
      </c>
      <c r="BZ106" s="485">
        <f>SUMIF($CH$7:$DA$7,BZ$16,$CH110:$DA110)</f>
        <v>0</v>
      </c>
      <c r="CA106" s="485">
        <f>SUMIF($CH$7:$DA$7,BZ$16,$CH109:$DA109)</f>
        <v>0</v>
      </c>
      <c r="CB106" s="485">
        <f>SUMIF($CH$7:$DA$7,BZ$16,$CH111:$DA111)</f>
        <v>0</v>
      </c>
      <c r="CC106" s="37"/>
      <c r="CD106" s="317"/>
      <c r="CE106" s="317"/>
      <c r="CG106" s="72"/>
      <c r="CH106" s="321"/>
    </row>
    <row r="107" spans="2:105" ht="15" hidden="1" customHeight="1" outlineLevel="1">
      <c r="B107" s="287"/>
      <c r="C107" s="310"/>
      <c r="D107" s="310"/>
      <c r="E107" s="310"/>
      <c r="F107" s="311" t="str">
        <f>_xlfn.IFNA(INDEX(Table_Def[[Asset category]:[Unit]],MATCH(Insert_Assets!C107,Table_Def[Asset category],0),2),"")</f>
        <v/>
      </c>
      <c r="G107" s="481"/>
      <c r="H107" s="439" t="s">
        <v>221</v>
      </c>
      <c r="I107" s="544">
        <f t="shared" si="221"/>
        <v>0</v>
      </c>
      <c r="J107" s="345"/>
      <c r="K107" s="310"/>
      <c r="L107" s="544">
        <f>SUMIF($K$21:$K$383,K107,$I$21:$I$383)</f>
        <v>0</v>
      </c>
      <c r="M107" s="543">
        <f t="shared" si="251"/>
        <v>1</v>
      </c>
      <c r="N107" s="544">
        <f t="shared" si="222"/>
        <v>0</v>
      </c>
      <c r="O107" s="314">
        <f>_xlfn.IFNA(IF(INDEX(Table_Def[],MATCH(C107,Table_Def[Asset category],0),3)=0,20,INDEX(Table_Def[],MATCH(C107,Table_Def[Asset category],0),3)),0)</f>
        <v>0</v>
      </c>
      <c r="P107" s="483"/>
      <c r="Q107" s="11"/>
      <c r="R107" s="208"/>
      <c r="S107" s="208"/>
      <c r="T107" s="208"/>
      <c r="U107" s="485"/>
      <c r="V107" s="485"/>
      <c r="W107" s="485"/>
      <c r="X107" s="485"/>
      <c r="Y107" s="485"/>
      <c r="Z107" s="485"/>
      <c r="AA107" s="485"/>
      <c r="AB107" s="485"/>
      <c r="AC107" s="485"/>
      <c r="AD107" s="485"/>
      <c r="AE107" s="485"/>
      <c r="AF107" s="485"/>
      <c r="AG107" s="485"/>
      <c r="AH107" s="485"/>
      <c r="AI107" s="485"/>
      <c r="AJ107" s="485"/>
      <c r="AK107" s="485"/>
      <c r="AL107" s="485"/>
      <c r="AM107" s="485"/>
      <c r="AN107" s="485"/>
      <c r="AO107" s="485"/>
      <c r="AP107" s="485"/>
      <c r="AQ107" s="485"/>
      <c r="AR107" s="485"/>
      <c r="AS107" s="485"/>
      <c r="AT107" s="485"/>
      <c r="AU107" s="485"/>
      <c r="AV107" s="485"/>
      <c r="AW107" s="485"/>
      <c r="AX107" s="485"/>
      <c r="AY107" s="485"/>
      <c r="AZ107" s="485"/>
      <c r="BA107" s="485"/>
      <c r="BB107" s="485"/>
      <c r="BC107" s="485"/>
      <c r="BD107" s="485"/>
      <c r="BE107" s="485"/>
      <c r="BF107" s="485"/>
      <c r="BG107" s="485"/>
      <c r="BH107" s="485"/>
      <c r="BI107" s="485"/>
      <c r="BJ107" s="485"/>
      <c r="BK107" s="485"/>
      <c r="BL107" s="485"/>
      <c r="BM107" s="485"/>
      <c r="BN107" s="485"/>
      <c r="BO107" s="485"/>
      <c r="BP107" s="485"/>
      <c r="BQ107" s="485"/>
      <c r="BR107" s="485"/>
      <c r="BS107" s="485"/>
      <c r="BT107" s="485"/>
      <c r="BU107" s="485"/>
      <c r="BV107" s="485"/>
      <c r="BW107" s="485"/>
      <c r="BX107" s="485"/>
      <c r="BY107" s="485"/>
      <c r="BZ107" s="485"/>
      <c r="CA107" s="485"/>
      <c r="CB107" s="485"/>
      <c r="CC107" s="37"/>
      <c r="CD107" s="317"/>
      <c r="CE107" s="317"/>
      <c r="CF107" s="8" t="s">
        <v>218</v>
      </c>
      <c r="CG107" s="72"/>
      <c r="CH107" s="320">
        <f>IF($J106=CH$7,$O106,
IF(CG106&gt;0,CG106-1,0))</f>
        <v>0</v>
      </c>
      <c r="CI107" s="320">
        <f ca="1">IF(OR($J106=CI$7,CH108=$O106),$O106,
IF(CH107&gt;0,CH107-1,0))</f>
        <v>0</v>
      </c>
      <c r="CJ107" s="320">
        <f t="shared" ref="CJ107" ca="1" si="278">IF(OR($J106=CJ$7,CI108=$O106),$O106,
IF(CI107&gt;0,CI107-1,0))</f>
        <v>0</v>
      </c>
      <c r="CK107" s="320">
        <f t="shared" ref="CK107" ca="1" si="279">IF(OR($J106=CK$7,CJ108=$O106),$O106,
IF(CJ107&gt;0,CJ107-1,0))</f>
        <v>0</v>
      </c>
      <c r="CL107" s="320">
        <f t="shared" ref="CL107" ca="1" si="280">IF(OR($J106=CL$7,CK108=$O106),$O106,
IF(CK107&gt;0,CK107-1,0))</f>
        <v>0</v>
      </c>
      <c r="CM107" s="320">
        <f t="shared" ref="CM107" ca="1" si="281">IF(OR($J106=CM$7,CL108=$O106),$O106,
IF(CL107&gt;0,CL107-1,0))</f>
        <v>0</v>
      </c>
      <c r="CN107" s="320">
        <f t="shared" ref="CN107" ca="1" si="282">IF(OR($J106=CN$7,CM108=$O106),$O106,
IF(CM107&gt;0,CM107-1,0))</f>
        <v>0</v>
      </c>
      <c r="CO107" s="320">
        <f t="shared" ref="CO107" ca="1" si="283">IF(OR($J106=CO$7,CN108=$O106),$O106,
IF(CN107&gt;0,CN107-1,0))</f>
        <v>0</v>
      </c>
      <c r="CP107" s="320">
        <f t="shared" ref="CP107" ca="1" si="284">IF(OR($J106=CP$7,CO108=$O106),$O106,
IF(CO107&gt;0,CO107-1,0))</f>
        <v>0</v>
      </c>
      <c r="CQ107" s="320">
        <f t="shared" ref="CQ107" ca="1" si="285">IF(OR($J106=CQ$7,CP108=$O106),$O106,
IF(CP107&gt;0,CP107-1,0))</f>
        <v>0</v>
      </c>
      <c r="CR107" s="320">
        <f t="shared" ref="CR107" ca="1" si="286">IF(OR($J106=CR$7,CQ108=$O106),$O106,
IF(CQ107&gt;0,CQ107-1,0))</f>
        <v>0</v>
      </c>
      <c r="CS107" s="320">
        <f t="shared" ref="CS107" ca="1" si="287">IF(OR($J106=CS$7,CR108=$O106),$O106,
IF(CR107&gt;0,CR107-1,0))</f>
        <v>0</v>
      </c>
      <c r="CT107" s="320">
        <f t="shared" ref="CT107" ca="1" si="288">IF(OR($J106=CT$7,CS108=$O106),$O106,
IF(CS107&gt;0,CS107-1,0))</f>
        <v>0</v>
      </c>
      <c r="CU107" s="320">
        <f t="shared" ref="CU107" ca="1" si="289">IF(OR($J106=CU$7,CT108=$O106),$O106,
IF(CT107&gt;0,CT107-1,0))</f>
        <v>0</v>
      </c>
      <c r="CV107" s="320">
        <f t="shared" ref="CV107" ca="1" si="290">IF(OR($J106=CV$7,CU108=$O106),$O106,
IF(CU107&gt;0,CU107-1,0))</f>
        <v>0</v>
      </c>
      <c r="CW107" s="320">
        <f t="shared" ref="CW107" ca="1" si="291">IF(OR($J106=CW$7,CV108=$O106),$O106,
IF(CV107&gt;0,CV107-1,0))</f>
        <v>0</v>
      </c>
      <c r="CX107" s="320">
        <f t="shared" ref="CX107" ca="1" si="292">IF(OR($J106=CX$7,CW108=$O106),$O106,
IF(CW107&gt;0,CW107-1,0))</f>
        <v>0</v>
      </c>
      <c r="CY107" s="320">
        <f t="shared" ref="CY107" ca="1" si="293">IF(OR($J106=CY$7,CX108=$O106),$O106,
IF(CX107&gt;0,CX107-1,0))</f>
        <v>0</v>
      </c>
      <c r="CZ107" s="320">
        <f t="shared" ref="CZ107" ca="1" si="294">IF(OR($J106=CZ$7,CY108=$O106),$O106,
IF(CY107&gt;0,CY107-1,0))</f>
        <v>0</v>
      </c>
      <c r="DA107" s="320">
        <f t="shared" ref="DA107" ca="1" si="295">IF(OR($J106=DA$7,CZ108=$O106),$O106,
IF(CZ107&gt;0,CZ107-1,0))</f>
        <v>0</v>
      </c>
    </row>
    <row r="108" spans="2:105" ht="15" hidden="1" customHeight="1" outlineLevel="1">
      <c r="B108" s="287"/>
      <c r="C108" s="310"/>
      <c r="D108" s="310"/>
      <c r="E108" s="310"/>
      <c r="F108" s="311" t="str">
        <f>_xlfn.IFNA(INDEX(Table_Def[[Asset category]:[Unit]],MATCH(Insert_Assets!C108,Table_Def[Asset category],0),2),"")</f>
        <v/>
      </c>
      <c r="G108" s="481"/>
      <c r="H108" s="439" t="s">
        <v>221</v>
      </c>
      <c r="I108" s="544">
        <f t="shared" si="221"/>
        <v>0</v>
      </c>
      <c r="J108" s="345"/>
      <c r="K108" s="310"/>
      <c r="L108" s="544"/>
      <c r="M108" s="543">
        <f t="shared" si="251"/>
        <v>1</v>
      </c>
      <c r="N108" s="544">
        <f t="shared" si="222"/>
        <v>0</v>
      </c>
      <c r="O108" s="314">
        <f>_xlfn.IFNA(IF(INDEX(Table_Def[],MATCH(C108,Table_Def[Asset category],0),3)=0,20,INDEX(Table_Def[],MATCH(C108,Table_Def[Asset category],0),3)),0)</f>
        <v>0</v>
      </c>
      <c r="P108" s="483"/>
      <c r="Q108" s="11"/>
      <c r="R108" s="208"/>
      <c r="S108" s="208"/>
      <c r="T108" s="208"/>
      <c r="U108" s="485"/>
      <c r="V108" s="485"/>
      <c r="W108" s="485"/>
      <c r="X108" s="485"/>
      <c r="Y108" s="485"/>
      <c r="Z108" s="485"/>
      <c r="AA108" s="485"/>
      <c r="AB108" s="485"/>
      <c r="AC108" s="485"/>
      <c r="AD108" s="485"/>
      <c r="AE108" s="485"/>
      <c r="AF108" s="485"/>
      <c r="AG108" s="485"/>
      <c r="AH108" s="485"/>
      <c r="AI108" s="485"/>
      <c r="AJ108" s="485"/>
      <c r="AK108" s="485"/>
      <c r="AL108" s="485"/>
      <c r="AM108" s="485"/>
      <c r="AN108" s="485"/>
      <c r="AO108" s="485"/>
      <c r="AP108" s="485"/>
      <c r="AQ108" s="485"/>
      <c r="AR108" s="485"/>
      <c r="AS108" s="485"/>
      <c r="AT108" s="485"/>
      <c r="AU108" s="485"/>
      <c r="AV108" s="485"/>
      <c r="AW108" s="485"/>
      <c r="AX108" s="485"/>
      <c r="AY108" s="485"/>
      <c r="AZ108" s="485"/>
      <c r="BA108" s="485"/>
      <c r="BB108" s="485"/>
      <c r="BC108" s="485"/>
      <c r="BD108" s="485"/>
      <c r="BE108" s="485"/>
      <c r="BF108" s="485"/>
      <c r="BG108" s="485"/>
      <c r="BH108" s="485"/>
      <c r="BI108" s="485"/>
      <c r="BJ108" s="485"/>
      <c r="BK108" s="485"/>
      <c r="BL108" s="485"/>
      <c r="BM108" s="485"/>
      <c r="BN108" s="485"/>
      <c r="BO108" s="485"/>
      <c r="BP108" s="485"/>
      <c r="BQ108" s="485"/>
      <c r="BR108" s="485"/>
      <c r="BS108" s="485"/>
      <c r="BT108" s="485"/>
      <c r="BU108" s="485"/>
      <c r="BV108" s="485"/>
      <c r="BW108" s="485"/>
      <c r="BX108" s="485"/>
      <c r="BY108" s="485"/>
      <c r="BZ108" s="485"/>
      <c r="CA108" s="485"/>
      <c r="CB108" s="485"/>
      <c r="CC108" s="37"/>
      <c r="CD108" s="317"/>
      <c r="CE108" s="317"/>
      <c r="CF108" s="8" t="s">
        <v>219</v>
      </c>
      <c r="CG108" s="72"/>
      <c r="CH108" s="320">
        <f t="shared" ref="CH108" ca="1" si="296">IF(AND(CH107=$O106,CH107&gt;0),1,IF(CH107=0,0,OFFSET(CH107,,(CH107-$O106),1,1)-CH107+1))</f>
        <v>0</v>
      </c>
      <c r="CI108" s="320">
        <f ca="1">IF(AND(CI107=$O106,CI107&gt;0),1,IF(CI107=0,0,OFFSET(CI107,,(CI107-$O106),1,1)-CI107+1))</f>
        <v>0</v>
      </c>
      <c r="CJ108" s="320">
        <f t="shared" ref="CJ108:DA108" ca="1" si="297">IF(AND(CJ107=$O106,CJ107&gt;0),1,IF(CJ107=0,0,OFFSET(CJ107,,(CJ107-$O106),1,1)-CJ107+1))</f>
        <v>0</v>
      </c>
      <c r="CK108" s="320">
        <f t="shared" ca="1" si="297"/>
        <v>0</v>
      </c>
      <c r="CL108" s="320">
        <f t="shared" ca="1" si="297"/>
        <v>0</v>
      </c>
      <c r="CM108" s="320">
        <f t="shared" ca="1" si="297"/>
        <v>0</v>
      </c>
      <c r="CN108" s="320">
        <f t="shared" ca="1" si="297"/>
        <v>0</v>
      </c>
      <c r="CO108" s="320">
        <f t="shared" ca="1" si="297"/>
        <v>0</v>
      </c>
      <c r="CP108" s="320">
        <f t="shared" ca="1" si="297"/>
        <v>0</v>
      </c>
      <c r="CQ108" s="320">
        <f t="shared" ca="1" si="297"/>
        <v>0</v>
      </c>
      <c r="CR108" s="320">
        <f t="shared" ca="1" si="297"/>
        <v>0</v>
      </c>
      <c r="CS108" s="320">
        <f t="shared" ca="1" si="297"/>
        <v>0</v>
      </c>
      <c r="CT108" s="320">
        <f t="shared" ca="1" si="297"/>
        <v>0</v>
      </c>
      <c r="CU108" s="320">
        <f t="shared" ca="1" si="297"/>
        <v>0</v>
      </c>
      <c r="CV108" s="320">
        <f t="shared" ca="1" si="297"/>
        <v>0</v>
      </c>
      <c r="CW108" s="320">
        <f t="shared" ca="1" si="297"/>
        <v>0</v>
      </c>
      <c r="CX108" s="320">
        <f t="shared" ca="1" si="297"/>
        <v>0</v>
      </c>
      <c r="CY108" s="320">
        <f t="shared" ca="1" si="297"/>
        <v>0</v>
      </c>
      <c r="CZ108" s="320">
        <f t="shared" ca="1" si="297"/>
        <v>0</v>
      </c>
      <c r="DA108" s="320">
        <f t="shared" ca="1" si="297"/>
        <v>0</v>
      </c>
    </row>
    <row r="109" spans="2:105" ht="15" hidden="1" customHeight="1" outlineLevel="1">
      <c r="B109" s="287"/>
      <c r="C109" s="310"/>
      <c r="D109" s="310"/>
      <c r="E109" s="310"/>
      <c r="F109" s="311" t="str">
        <f>_xlfn.IFNA(INDEX(Table_Def[[Asset category]:[Unit]],MATCH(Insert_Assets!C109,Table_Def[Asset category],0),2),"")</f>
        <v/>
      </c>
      <c r="G109" s="481"/>
      <c r="H109" s="439" t="s">
        <v>221</v>
      </c>
      <c r="I109" s="544">
        <f t="shared" si="221"/>
        <v>0</v>
      </c>
      <c r="J109" s="345"/>
      <c r="K109" s="310"/>
      <c r="L109" s="544">
        <f t="shared" ref="L109:L114" si="298">SUMIF($K$21:$K$383,K109,$I$21:$I$383)</f>
        <v>0</v>
      </c>
      <c r="M109" s="543">
        <f t="shared" si="251"/>
        <v>1</v>
      </c>
      <c r="N109" s="544">
        <f t="shared" si="222"/>
        <v>0</v>
      </c>
      <c r="O109" s="314">
        <f>_xlfn.IFNA(IF(INDEX(Table_Def[],MATCH(C109,Table_Def[Asset category],0),3)=0,20,INDEX(Table_Def[],MATCH(C109,Table_Def[Asset category],0),3)),0)</f>
        <v>0</v>
      </c>
      <c r="P109" s="483"/>
      <c r="Q109" s="11"/>
      <c r="R109" s="208"/>
      <c r="S109" s="208"/>
      <c r="T109" s="208"/>
      <c r="U109" s="485"/>
      <c r="V109" s="485"/>
      <c r="W109" s="485"/>
      <c r="X109" s="485"/>
      <c r="Y109" s="485"/>
      <c r="Z109" s="485"/>
      <c r="AA109" s="485"/>
      <c r="AB109" s="485"/>
      <c r="AC109" s="485"/>
      <c r="AD109" s="485"/>
      <c r="AE109" s="485"/>
      <c r="AF109" s="485"/>
      <c r="AG109" s="485"/>
      <c r="AH109" s="485"/>
      <c r="AI109" s="485"/>
      <c r="AJ109" s="485"/>
      <c r="AK109" s="485"/>
      <c r="AL109" s="485"/>
      <c r="AM109" s="485"/>
      <c r="AN109" s="485"/>
      <c r="AO109" s="485"/>
      <c r="AP109" s="485"/>
      <c r="AQ109" s="485"/>
      <c r="AR109" s="485"/>
      <c r="AS109" s="485"/>
      <c r="AT109" s="485"/>
      <c r="AU109" s="485"/>
      <c r="AV109" s="485"/>
      <c r="AW109" s="485"/>
      <c r="AX109" s="485"/>
      <c r="AY109" s="485"/>
      <c r="AZ109" s="485"/>
      <c r="BA109" s="485"/>
      <c r="BB109" s="485"/>
      <c r="BC109" s="485"/>
      <c r="BD109" s="485"/>
      <c r="BE109" s="485"/>
      <c r="BF109" s="485"/>
      <c r="BG109" s="485"/>
      <c r="BH109" s="485"/>
      <c r="BI109" s="485"/>
      <c r="BJ109" s="485"/>
      <c r="BK109" s="485"/>
      <c r="BL109" s="485"/>
      <c r="BM109" s="485"/>
      <c r="BN109" s="485"/>
      <c r="BO109" s="485"/>
      <c r="BP109" s="485"/>
      <c r="BQ109" s="485"/>
      <c r="BR109" s="485"/>
      <c r="BS109" s="485"/>
      <c r="BT109" s="485"/>
      <c r="BU109" s="485"/>
      <c r="BV109" s="485"/>
      <c r="BW109" s="485"/>
      <c r="BX109" s="485"/>
      <c r="BY109" s="485"/>
      <c r="BZ109" s="485"/>
      <c r="CA109" s="485"/>
      <c r="CB109" s="485"/>
      <c r="CC109" s="37"/>
      <c r="CD109" s="317"/>
      <c r="CE109" s="317"/>
      <c r="CF109" s="8" t="s">
        <v>205</v>
      </c>
      <c r="CH109" s="321">
        <f t="shared" ref="CH109:CL109" si="299">IF($J106=CH$7,$I106*$M106,IF(CH107=$O106,$I106,
IF(CG109&gt;0,+CG109-CG110,0)))</f>
        <v>0</v>
      </c>
      <c r="CI109" s="321">
        <f t="shared" ca="1" si="299"/>
        <v>0</v>
      </c>
      <c r="CJ109" s="321">
        <f t="shared" ca="1" si="299"/>
        <v>0</v>
      </c>
      <c r="CK109" s="321">
        <f t="shared" ca="1" si="299"/>
        <v>0</v>
      </c>
      <c r="CL109" s="321">
        <f t="shared" ca="1" si="299"/>
        <v>0</v>
      </c>
      <c r="CM109" s="321">
        <f ca="1">IF($J106=CM$7,$I106*$M106,IF(CM107=$O106,$I106,
IF(CL109&gt;0,+CL109-CL110,0)))</f>
        <v>0</v>
      </c>
      <c r="CN109" s="321">
        <f t="shared" ref="CN109:DA109" ca="1" si="300">IF($J106=CN$7,$I106*$M106,IF(CN107=$O106,$I106,
IF(CM109&gt;0,+CM109-CM110,0)))</f>
        <v>0</v>
      </c>
      <c r="CO109" s="321">
        <f t="shared" ca="1" si="300"/>
        <v>0</v>
      </c>
      <c r="CP109" s="321">
        <f t="shared" ca="1" si="300"/>
        <v>0</v>
      </c>
      <c r="CQ109" s="321">
        <f t="shared" ca="1" si="300"/>
        <v>0</v>
      </c>
      <c r="CR109" s="321">
        <f t="shared" ca="1" si="300"/>
        <v>0</v>
      </c>
      <c r="CS109" s="321">
        <f t="shared" ca="1" si="300"/>
        <v>0</v>
      </c>
      <c r="CT109" s="321">
        <f t="shared" ca="1" si="300"/>
        <v>0</v>
      </c>
      <c r="CU109" s="321">
        <f t="shared" ca="1" si="300"/>
        <v>0</v>
      </c>
      <c r="CV109" s="321">
        <f t="shared" ca="1" si="300"/>
        <v>0</v>
      </c>
      <c r="CW109" s="321">
        <f t="shared" ca="1" si="300"/>
        <v>0</v>
      </c>
      <c r="CX109" s="321">
        <f t="shared" ca="1" si="300"/>
        <v>0</v>
      </c>
      <c r="CY109" s="321">
        <f t="shared" ca="1" si="300"/>
        <v>0</v>
      </c>
      <c r="CZ109" s="321">
        <f t="shared" ca="1" si="300"/>
        <v>0</v>
      </c>
      <c r="DA109" s="321">
        <f t="shared" ca="1" si="300"/>
        <v>0</v>
      </c>
    </row>
    <row r="110" spans="2:105" ht="15" hidden="1" customHeight="1" outlineLevel="1">
      <c r="B110" s="287"/>
      <c r="C110" s="310"/>
      <c r="D110" s="310"/>
      <c r="E110" s="310"/>
      <c r="F110" s="311" t="str">
        <f>_xlfn.IFNA(INDEX(Table_Def[[Asset category]:[Unit]],MATCH(Insert_Assets!C110,Table_Def[Asset category],0),2),"")</f>
        <v/>
      </c>
      <c r="G110" s="481"/>
      <c r="H110" s="439" t="s">
        <v>221</v>
      </c>
      <c r="I110" s="544">
        <f t="shared" si="221"/>
        <v>0</v>
      </c>
      <c r="J110" s="345"/>
      <c r="K110" s="310"/>
      <c r="L110" s="544">
        <f t="shared" si="298"/>
        <v>0</v>
      </c>
      <c r="M110" s="543">
        <f t="shared" si="251"/>
        <v>1</v>
      </c>
      <c r="N110" s="544">
        <f t="shared" si="222"/>
        <v>0</v>
      </c>
      <c r="O110" s="314">
        <f>_xlfn.IFNA(IF(INDEX(Table_Def[],MATCH(C110,Table_Def[Asset category],0),3)=0,20,INDEX(Table_Def[],MATCH(C110,Table_Def[Asset category],0),3)),0)</f>
        <v>0</v>
      </c>
      <c r="P110" s="483"/>
      <c r="Q110" s="11"/>
      <c r="R110" s="208"/>
      <c r="S110" s="208"/>
      <c r="T110" s="208"/>
      <c r="U110" s="485"/>
      <c r="V110" s="485"/>
      <c r="W110" s="485"/>
      <c r="X110" s="485"/>
      <c r="Y110" s="485"/>
      <c r="Z110" s="485"/>
      <c r="AA110" s="485"/>
      <c r="AB110" s="485"/>
      <c r="AC110" s="485"/>
      <c r="AD110" s="485"/>
      <c r="AE110" s="485"/>
      <c r="AF110" s="485"/>
      <c r="AG110" s="485"/>
      <c r="AH110" s="485"/>
      <c r="AI110" s="485"/>
      <c r="AJ110" s="485"/>
      <c r="AK110" s="485"/>
      <c r="AL110" s="485"/>
      <c r="AM110" s="485"/>
      <c r="AN110" s="485"/>
      <c r="AO110" s="485"/>
      <c r="AP110" s="485"/>
      <c r="AQ110" s="485"/>
      <c r="AR110" s="485"/>
      <c r="AS110" s="485"/>
      <c r="AT110" s="485"/>
      <c r="AU110" s="485"/>
      <c r="AV110" s="485"/>
      <c r="AW110" s="485"/>
      <c r="AX110" s="485"/>
      <c r="AY110" s="485"/>
      <c r="AZ110" s="485"/>
      <c r="BA110" s="485"/>
      <c r="BB110" s="485"/>
      <c r="BC110" s="485"/>
      <c r="BD110" s="485"/>
      <c r="BE110" s="485"/>
      <c r="BF110" s="485"/>
      <c r="BG110" s="485"/>
      <c r="BH110" s="485"/>
      <c r="BI110" s="485"/>
      <c r="BJ110" s="485"/>
      <c r="BK110" s="485"/>
      <c r="BL110" s="485"/>
      <c r="BM110" s="485"/>
      <c r="BN110" s="485"/>
      <c r="BO110" s="485"/>
      <c r="BP110" s="485"/>
      <c r="BQ110" s="485"/>
      <c r="BR110" s="485"/>
      <c r="BS110" s="485"/>
      <c r="BT110" s="485"/>
      <c r="BU110" s="485"/>
      <c r="BV110" s="485"/>
      <c r="BW110" s="485"/>
      <c r="BX110" s="485"/>
      <c r="BY110" s="485"/>
      <c r="BZ110" s="485"/>
      <c r="CA110" s="485"/>
      <c r="CB110" s="485"/>
      <c r="CC110" s="37"/>
      <c r="CD110" s="317"/>
      <c r="CE110" s="317"/>
      <c r="CF110" s="8" t="s">
        <v>206</v>
      </c>
      <c r="CG110" s="321"/>
      <c r="CH110" s="321" t="e">
        <f>IF(CH111&lt;1,0,CH112-CH111)</f>
        <v>#DIV/0!</v>
      </c>
      <c r="CI110" s="321" t="e">
        <f t="shared" ref="CI110:DA110" ca="1" si="301">IF(CI111&lt;1,0,CI112-CI111)</f>
        <v>#DIV/0!</v>
      </c>
      <c r="CJ110" s="321" t="e">
        <f t="shared" ca="1" si="301"/>
        <v>#DIV/0!</v>
      </c>
      <c r="CK110" s="321" t="e">
        <f t="shared" ca="1" si="301"/>
        <v>#DIV/0!</v>
      </c>
      <c r="CL110" s="321" t="e">
        <f t="shared" ca="1" si="301"/>
        <v>#DIV/0!</v>
      </c>
      <c r="CM110" s="321" t="e">
        <f t="shared" ca="1" si="301"/>
        <v>#DIV/0!</v>
      </c>
      <c r="CN110" s="321" t="e">
        <f t="shared" ca="1" si="301"/>
        <v>#DIV/0!</v>
      </c>
      <c r="CO110" s="321" t="e">
        <f t="shared" ca="1" si="301"/>
        <v>#DIV/0!</v>
      </c>
      <c r="CP110" s="321" t="e">
        <f t="shared" ca="1" si="301"/>
        <v>#DIV/0!</v>
      </c>
      <c r="CQ110" s="321" t="e">
        <f t="shared" ca="1" si="301"/>
        <v>#DIV/0!</v>
      </c>
      <c r="CR110" s="321" t="e">
        <f t="shared" ca="1" si="301"/>
        <v>#DIV/0!</v>
      </c>
      <c r="CS110" s="321" t="e">
        <f t="shared" ca="1" si="301"/>
        <v>#DIV/0!</v>
      </c>
      <c r="CT110" s="321" t="e">
        <f t="shared" ca="1" si="301"/>
        <v>#DIV/0!</v>
      </c>
      <c r="CU110" s="321" t="e">
        <f t="shared" ca="1" si="301"/>
        <v>#DIV/0!</v>
      </c>
      <c r="CV110" s="321" t="e">
        <f t="shared" ca="1" si="301"/>
        <v>#DIV/0!</v>
      </c>
      <c r="CW110" s="321" t="e">
        <f t="shared" ca="1" si="301"/>
        <v>#DIV/0!</v>
      </c>
      <c r="CX110" s="321" t="e">
        <f t="shared" ca="1" si="301"/>
        <v>#DIV/0!</v>
      </c>
      <c r="CY110" s="321" t="e">
        <f t="shared" ca="1" si="301"/>
        <v>#DIV/0!</v>
      </c>
      <c r="CZ110" s="321" t="e">
        <f t="shared" ca="1" si="301"/>
        <v>#DIV/0!</v>
      </c>
      <c r="DA110" s="321" t="e">
        <f t="shared" ca="1" si="301"/>
        <v>#DIV/0!</v>
      </c>
    </row>
    <row r="111" spans="2:105" ht="15" hidden="1" customHeight="1" outlineLevel="1">
      <c r="B111" s="287"/>
      <c r="C111" s="310"/>
      <c r="D111" s="310"/>
      <c r="E111" s="310"/>
      <c r="F111" s="311" t="str">
        <f>_xlfn.IFNA(INDEX(Table_Def[[Asset category]:[Unit]],MATCH(Insert_Assets!C111,Table_Def[Asset category],0),2),"")</f>
        <v/>
      </c>
      <c r="G111" s="481"/>
      <c r="H111" s="439" t="s">
        <v>221</v>
      </c>
      <c r="I111" s="544">
        <f t="shared" si="221"/>
        <v>0</v>
      </c>
      <c r="J111" s="345"/>
      <c r="K111" s="310"/>
      <c r="L111" s="544">
        <f t="shared" si="298"/>
        <v>0</v>
      </c>
      <c r="M111" s="543">
        <f t="shared" si="251"/>
        <v>1</v>
      </c>
      <c r="N111" s="544">
        <f t="shared" si="222"/>
        <v>0</v>
      </c>
      <c r="O111" s="314">
        <f>_xlfn.IFNA(IF(INDEX(Table_Def[],MATCH(C111,Table_Def[Asset category],0),3)=0,20,INDEX(Table_Def[],MATCH(C111,Table_Def[Asset category],0),3)),0)</f>
        <v>0</v>
      </c>
      <c r="P111" s="483"/>
      <c r="Q111" s="11"/>
      <c r="R111" s="208"/>
      <c r="S111" s="208"/>
      <c r="T111" s="208"/>
      <c r="U111" s="485"/>
      <c r="V111" s="485"/>
      <c r="W111" s="485"/>
      <c r="X111" s="485"/>
      <c r="Y111" s="485"/>
      <c r="Z111" s="485"/>
      <c r="AA111" s="485"/>
      <c r="AB111" s="485"/>
      <c r="AC111" s="485"/>
      <c r="AD111" s="485"/>
      <c r="AE111" s="485"/>
      <c r="AF111" s="485"/>
      <c r="AG111" s="485"/>
      <c r="AH111" s="485"/>
      <c r="AI111" s="485"/>
      <c r="AJ111" s="485"/>
      <c r="AK111" s="485"/>
      <c r="AL111" s="485"/>
      <c r="AM111" s="485"/>
      <c r="AN111" s="485"/>
      <c r="AO111" s="485"/>
      <c r="AP111" s="485"/>
      <c r="AQ111" s="485"/>
      <c r="AR111" s="485"/>
      <c r="AS111" s="485"/>
      <c r="AT111" s="485"/>
      <c r="AU111" s="485"/>
      <c r="AV111" s="485"/>
      <c r="AW111" s="485"/>
      <c r="AX111" s="485"/>
      <c r="AY111" s="485"/>
      <c r="AZ111" s="485"/>
      <c r="BA111" s="485"/>
      <c r="BB111" s="485"/>
      <c r="BC111" s="485"/>
      <c r="BD111" s="485"/>
      <c r="BE111" s="485"/>
      <c r="BF111" s="485"/>
      <c r="BG111" s="485"/>
      <c r="BH111" s="485"/>
      <c r="BI111" s="485"/>
      <c r="BJ111" s="485"/>
      <c r="BK111" s="485"/>
      <c r="BL111" s="485"/>
      <c r="BM111" s="485"/>
      <c r="BN111" s="485"/>
      <c r="BO111" s="485"/>
      <c r="BP111" s="485"/>
      <c r="BQ111" s="485"/>
      <c r="BR111" s="485"/>
      <c r="BS111" s="485"/>
      <c r="BT111" s="485"/>
      <c r="BU111" s="485"/>
      <c r="BV111" s="485"/>
      <c r="BW111" s="485"/>
      <c r="BX111" s="485"/>
      <c r="BY111" s="485"/>
      <c r="BZ111" s="485"/>
      <c r="CA111" s="485"/>
      <c r="CB111" s="485"/>
      <c r="CC111" s="37"/>
      <c r="CD111" s="317"/>
      <c r="CE111" s="317"/>
      <c r="CF111" s="8" t="s">
        <v>207</v>
      </c>
      <c r="CH111" s="321" t="e">
        <f>CH109*Insert_Finance!$D$32</f>
        <v>#DIV/0!</v>
      </c>
      <c r="CI111" s="321" t="e">
        <f ca="1">CI109*Insert_Finance!$D$32</f>
        <v>#DIV/0!</v>
      </c>
      <c r="CJ111" s="321" t="e">
        <f ca="1">CJ109*Insert_Finance!$D$32</f>
        <v>#DIV/0!</v>
      </c>
      <c r="CK111" s="321" t="e">
        <f ca="1">CK109*Insert_Finance!$D$32</f>
        <v>#DIV/0!</v>
      </c>
      <c r="CL111" s="321" t="e">
        <f ca="1">CL109*Insert_Finance!$D$32</f>
        <v>#DIV/0!</v>
      </c>
      <c r="CM111" s="321" t="e">
        <f ca="1">CM109*Insert_Finance!$D$32</f>
        <v>#DIV/0!</v>
      </c>
      <c r="CN111" s="321" t="e">
        <f ca="1">CN109*Insert_Finance!$D$32</f>
        <v>#DIV/0!</v>
      </c>
      <c r="CO111" s="321" t="e">
        <f ca="1">CO109*Insert_Finance!$D$32</f>
        <v>#DIV/0!</v>
      </c>
      <c r="CP111" s="321" t="e">
        <f ca="1">CP109*Insert_Finance!$D$32</f>
        <v>#DIV/0!</v>
      </c>
      <c r="CQ111" s="321" t="e">
        <f ca="1">CQ109*Insert_Finance!$D$32</f>
        <v>#DIV/0!</v>
      </c>
      <c r="CR111" s="321" t="e">
        <f ca="1">CR109*Insert_Finance!$D$32</f>
        <v>#DIV/0!</v>
      </c>
      <c r="CS111" s="321" t="e">
        <f ca="1">CS109*Insert_Finance!$D$32</f>
        <v>#DIV/0!</v>
      </c>
      <c r="CT111" s="321" t="e">
        <f ca="1">CT109*Insert_Finance!$D$32</f>
        <v>#DIV/0!</v>
      </c>
      <c r="CU111" s="321" t="e">
        <f ca="1">CU109*Insert_Finance!$D$32</f>
        <v>#DIV/0!</v>
      </c>
      <c r="CV111" s="321" t="e">
        <f ca="1">CV109*Insert_Finance!$D$32</f>
        <v>#DIV/0!</v>
      </c>
      <c r="CW111" s="321" t="e">
        <f ca="1">CW109*Insert_Finance!$D$32</f>
        <v>#DIV/0!</v>
      </c>
      <c r="CX111" s="321" t="e">
        <f ca="1">CX109*Insert_Finance!$D$32</f>
        <v>#DIV/0!</v>
      </c>
      <c r="CY111" s="321" t="e">
        <f ca="1">CY109*Insert_Finance!$D$32</f>
        <v>#DIV/0!</v>
      </c>
      <c r="CZ111" s="321" t="e">
        <f ca="1">CZ109*Insert_Finance!$D$32</f>
        <v>#DIV/0!</v>
      </c>
      <c r="DA111" s="321" t="e">
        <f ca="1">DA109*Insert_Finance!$D$32</f>
        <v>#DIV/0!</v>
      </c>
    </row>
    <row r="112" spans="2:105" ht="15" hidden="1" customHeight="1" outlineLevel="1">
      <c r="B112" s="287"/>
      <c r="C112" s="310"/>
      <c r="D112" s="310"/>
      <c r="E112" s="310"/>
      <c r="F112" s="311" t="str">
        <f>_xlfn.IFNA(INDEX(Table_Def[[Asset category]:[Unit]],MATCH(Insert_Assets!C112,Table_Def[Asset category],0),2),"")</f>
        <v/>
      </c>
      <c r="G112" s="481"/>
      <c r="H112" s="439" t="s">
        <v>221</v>
      </c>
      <c r="I112" s="544">
        <f t="shared" si="221"/>
        <v>0</v>
      </c>
      <c r="J112" s="345"/>
      <c r="K112" s="310"/>
      <c r="L112" s="544">
        <f t="shared" si="298"/>
        <v>0</v>
      </c>
      <c r="M112" s="543">
        <f t="shared" si="251"/>
        <v>1</v>
      </c>
      <c r="N112" s="544">
        <f t="shared" si="222"/>
        <v>0</v>
      </c>
      <c r="O112" s="314">
        <f>_xlfn.IFNA(IF(INDEX(Table_Def[],MATCH(C112,Table_Def[Asset category],0),3)=0,20,INDEX(Table_Def[],MATCH(C112,Table_Def[Asset category],0),3)),0)</f>
        <v>0</v>
      </c>
      <c r="P112" s="483"/>
      <c r="Q112" s="11"/>
      <c r="R112" s="208"/>
      <c r="S112" s="208"/>
      <c r="T112" s="208"/>
      <c r="U112" s="485"/>
      <c r="V112" s="485"/>
      <c r="W112" s="485"/>
      <c r="X112" s="485"/>
      <c r="Y112" s="485"/>
      <c r="Z112" s="485"/>
      <c r="AA112" s="485"/>
      <c r="AB112" s="485"/>
      <c r="AC112" s="485"/>
      <c r="AD112" s="485"/>
      <c r="AE112" s="485"/>
      <c r="AF112" s="485"/>
      <c r="AG112" s="485"/>
      <c r="AH112" s="485"/>
      <c r="AI112" s="485"/>
      <c r="AJ112" s="485"/>
      <c r="AK112" s="485"/>
      <c r="AL112" s="485"/>
      <c r="AM112" s="485"/>
      <c r="AN112" s="485"/>
      <c r="AO112" s="485"/>
      <c r="AP112" s="485"/>
      <c r="AQ112" s="485"/>
      <c r="AR112" s="485"/>
      <c r="AS112" s="485"/>
      <c r="AT112" s="485"/>
      <c r="AU112" s="485"/>
      <c r="AV112" s="485"/>
      <c r="AW112" s="485"/>
      <c r="AX112" s="485"/>
      <c r="AY112" s="485"/>
      <c r="AZ112" s="485"/>
      <c r="BA112" s="485"/>
      <c r="BB112" s="485"/>
      <c r="BC112" s="485"/>
      <c r="BD112" s="485"/>
      <c r="BE112" s="485"/>
      <c r="BF112" s="485"/>
      <c r="BG112" s="485"/>
      <c r="BH112" s="485"/>
      <c r="BI112" s="485"/>
      <c r="BJ112" s="485"/>
      <c r="BK112" s="485"/>
      <c r="BL112" s="485"/>
      <c r="BM112" s="485"/>
      <c r="BN112" s="485"/>
      <c r="BO112" s="485"/>
      <c r="BP112" s="485"/>
      <c r="BQ112" s="485"/>
      <c r="BR112" s="485"/>
      <c r="BS112" s="485"/>
      <c r="BT112" s="485"/>
      <c r="BU112" s="485"/>
      <c r="BV112" s="485"/>
      <c r="BW112" s="485"/>
      <c r="BX112" s="485"/>
      <c r="BY112" s="485"/>
      <c r="BZ112" s="485"/>
      <c r="CA112" s="485"/>
      <c r="CB112" s="485"/>
      <c r="CC112" s="37"/>
      <c r="CD112" s="317"/>
      <c r="CE112" s="317"/>
      <c r="CF112" s="8" t="s">
        <v>208</v>
      </c>
      <c r="CG112" s="321"/>
      <c r="CH112" s="321">
        <f ca="1">IF(CH109=0,0,
IF(CH109&lt;1,0,
IF($O106-CH107&lt;&gt;$O106,-PMT(Insert_Finance!$D$32,$O106,OFFSET(CH109,,(CH107-$O106),1,1),0,0),
IF(CH107=0,0,CG112))))</f>
        <v>0</v>
      </c>
      <c r="CI112" s="321">
        <f ca="1">IF(CI109=0,0,
IF(CI109&lt;1,0,
IF($O106-CI107&lt;&gt;$O106,-PMT(Insert_Finance!$D$32,$O106,OFFSET(CI109,,(CI107-$O106),1,1),0,0),
IF(CI107=0,0,CH112))))</f>
        <v>0</v>
      </c>
      <c r="CJ112" s="321">
        <f ca="1">IF(CJ109=0,0,
IF(CJ109&lt;1,0,
IF($O106-CJ107&lt;&gt;$O106,-PMT(Insert_Finance!$D$32,$O106,OFFSET(CJ109,,(CJ107-$O106),1,1),0,0),
IF(CJ107=0,0,CI112))))</f>
        <v>0</v>
      </c>
      <c r="CK112" s="321">
        <f ca="1">IF(CK109=0,0,
IF(CK109&lt;1,0,
IF($O106-CK107&lt;&gt;$O106,-PMT(Insert_Finance!$D$32,$O106,OFFSET(CK109,,(CK107-$O106),1,1),0,0),
IF(CK107=0,0,CJ112))))</f>
        <v>0</v>
      </c>
      <c r="CL112" s="321">
        <f ca="1">IF(CL109=0,0,
IF(CL109&lt;1,0,
IF($O106-CL107&lt;&gt;$O106,-PMT(Insert_Finance!$D$32,$O106,OFFSET(CL109,,(CL107-$O106),1,1),0,0),
IF(CL107=0,0,CK112))))</f>
        <v>0</v>
      </c>
      <c r="CM112" s="321">
        <f ca="1">IF(CM109=0,0,
IF(CM109&lt;1,0,
IF($O106-CM107&lt;&gt;$O106,-PMT(Insert_Finance!$D$32,$O106,OFFSET(CM109,,(CM107-$O106),1,1),0,0),
IF(CM107=0,0,CL112))))</f>
        <v>0</v>
      </c>
      <c r="CN112" s="321">
        <f ca="1">IF(CN109=0,0,
IF(CN109&lt;1,0,
IF($O106-CN107&lt;&gt;$O106,-PMT(Insert_Finance!$D$32,$O106,OFFSET(CN109,,(CN107-$O106),1,1),0,0),
IF(CN107=0,0,CM112))))</f>
        <v>0</v>
      </c>
      <c r="CO112" s="321">
        <f ca="1">IF(CO109=0,0,
IF(CO109&lt;1,0,
IF($O106-CO107&lt;&gt;$O106,-PMT(Insert_Finance!$D$32,$O106,OFFSET(CO109,,(CO107-$O106),1,1),0,0),
IF(CO107=0,0,CN112))))</f>
        <v>0</v>
      </c>
      <c r="CP112" s="321">
        <f ca="1">IF(CP109=0,0,
IF(CP109&lt;1,0,
IF($O106-CP107&lt;&gt;$O106,-PMT(Insert_Finance!$D$32,$O106,OFFSET(CP109,,(CP107-$O106),1,1),0,0),
IF(CP107=0,0,CO112))))</f>
        <v>0</v>
      </c>
      <c r="CQ112" s="321">
        <f ca="1">IF(CQ109=0,0,
IF(CQ109&lt;1,0,
IF($O106-CQ107&lt;&gt;$O106,-PMT(Insert_Finance!$D$32,$O106,OFFSET(CQ109,,(CQ107-$O106),1,1),0,0),
IF(CQ107=0,0,CP112))))</f>
        <v>0</v>
      </c>
      <c r="CR112" s="321">
        <f ca="1">IF(CR109=0,0,
IF(CR109&lt;1,0,
IF($O106-CR107&lt;&gt;$O106,-PMT(Insert_Finance!$D$32,$O106,OFFSET(CR109,,(CR107-$O106),1,1),0,0),
IF(CR107=0,0,CQ112))))</f>
        <v>0</v>
      </c>
      <c r="CS112" s="321">
        <f ca="1">IF(CS109=0,0,
IF(CS109&lt;1,0,
IF($O106-CS107&lt;&gt;$O106,-PMT(Insert_Finance!$D$32,$O106,OFFSET(CS109,,(CS107-$O106),1,1),0,0),
IF(CS107=0,0,CR112))))</f>
        <v>0</v>
      </c>
      <c r="CT112" s="321">
        <f ca="1">IF(CT109=0,0,
IF(CT109&lt;1,0,
IF($O106-CT107&lt;&gt;$O106,-PMT(Insert_Finance!$D$32,$O106,OFFSET(CT109,,(CT107-$O106),1,1),0,0),
IF(CT107=0,0,CS112))))</f>
        <v>0</v>
      </c>
      <c r="CU112" s="321">
        <f ca="1">IF(CU109=0,0,
IF(CU109&lt;1,0,
IF($O106-CU107&lt;&gt;$O106,-PMT(Insert_Finance!$D$32,$O106,OFFSET(CU109,,(CU107-$O106),1,1),0,0),
IF(CU107=0,0,CT112))))</f>
        <v>0</v>
      </c>
      <c r="CV112" s="321">
        <f ca="1">IF(CV109=0,0,
IF(CV109&lt;1,0,
IF($O106-CV107&lt;&gt;$O106,-PMT(Insert_Finance!$D$32,$O106,OFFSET(CV109,,(CV107-$O106),1,1),0,0),
IF(CV107=0,0,CU112))))</f>
        <v>0</v>
      </c>
      <c r="CW112" s="321">
        <f ca="1">IF(CW109=0,0,
IF(CW109&lt;1,0,
IF($O106-CW107&lt;&gt;$O106,-PMT(Insert_Finance!$D$32,$O106,OFFSET(CW109,,(CW107-$O106),1,1),0,0),
IF(CW107=0,0,CV112))))</f>
        <v>0</v>
      </c>
      <c r="CX112" s="321">
        <f ca="1">IF(CX109=0,0,
IF(CX109&lt;1,0,
IF($O106-CX107&lt;&gt;$O106,-PMT(Insert_Finance!$D$32,$O106,OFFSET(CX109,,(CX107-$O106),1,1),0,0),
IF(CX107=0,0,CW112))))</f>
        <v>0</v>
      </c>
      <c r="CY112" s="321">
        <f ca="1">IF(CY109=0,0,
IF(CY109&lt;1,0,
IF($O106-CY107&lt;&gt;$O106,-PMT(Insert_Finance!$D$32,$O106,OFFSET(CY109,,(CY107-$O106),1,1),0,0),
IF(CY107=0,0,CX112))))</f>
        <v>0</v>
      </c>
      <c r="CZ112" s="321">
        <f ca="1">IF(CZ109=0,0,
IF(CZ109&lt;1,0,
IF($O106-CZ107&lt;&gt;$O106,-PMT(Insert_Finance!$D$32,$O106,OFFSET(CZ109,,(CZ107-$O106),1,1),0,0),
IF(CZ107=0,0,CY112))))</f>
        <v>0</v>
      </c>
      <c r="DA112" s="321">
        <f ca="1">IF(DA109=0,0,
IF(DA109&lt;1,0,
IF($O106-DA107&lt;&gt;$O106,-PMT(Insert_Finance!$D$32,$O106,OFFSET(DA109,,(DA107-$O106),1,1),0,0),
IF(DA107=0,0,CZ112))))</f>
        <v>0</v>
      </c>
    </row>
    <row r="113" spans="2:105" ht="30" customHeight="1" collapsed="1">
      <c r="B113" s="287"/>
      <c r="C113" s="310"/>
      <c r="D113" s="310"/>
      <c r="E113" s="310"/>
      <c r="F113" s="311" t="str">
        <f>_xlfn.IFNA(INDEX(Table_Def[[Asset category]:[Unit]],MATCH(Insert_Assets!C113,Table_Def[Asset category],0),2),"")</f>
        <v/>
      </c>
      <c r="G113" s="481"/>
      <c r="H113" s="439" t="s">
        <v>221</v>
      </c>
      <c r="I113" s="544">
        <f t="shared" si="221"/>
        <v>0</v>
      </c>
      <c r="J113" s="348"/>
      <c r="K113" s="310"/>
      <c r="L113" s="544">
        <f t="shared" si="298"/>
        <v>0</v>
      </c>
      <c r="M113" s="543">
        <f t="shared" si="251"/>
        <v>1</v>
      </c>
      <c r="N113" s="544">
        <f t="shared" si="222"/>
        <v>0</v>
      </c>
      <c r="O113" s="314">
        <f>_xlfn.IFNA(IF(INDEX(Table_Def[],MATCH(C113,Table_Def[Asset category],0),3)=0,20,INDEX(Table_Def[],MATCH(C113,Table_Def[Asset category],0),3)),0)</f>
        <v>0</v>
      </c>
      <c r="P113" s="483"/>
      <c r="Q113" s="11"/>
      <c r="R113" s="208"/>
      <c r="S113" s="208"/>
      <c r="T113" s="208"/>
      <c r="U113" s="485">
        <f>SUMIF($CH$7:$DA$7,U$16,$CH117:$DA117)</f>
        <v>0</v>
      </c>
      <c r="V113" s="485">
        <f>SUMIF($CH$7:$DA$7,U$16,$CH116:$DA116)</f>
        <v>0</v>
      </c>
      <c r="W113" s="485">
        <f>SUMIF($CH$7:$DA$7,U$16,$CH118:$DA118)</f>
        <v>0</v>
      </c>
      <c r="X113" s="485">
        <f>SUMIF($CH$7:$DA$7,X$16,$CH117:$DA117)</f>
        <v>0</v>
      </c>
      <c r="Y113" s="485">
        <f>SUMIF($CH$7:$DA$7,X$16,$CH116:$DA116)</f>
        <v>0</v>
      </c>
      <c r="Z113" s="485">
        <f>SUMIF($CH$7:$DA$7,X$16,$CH118:$DA118)</f>
        <v>0</v>
      </c>
      <c r="AA113" s="485">
        <f>SUMIF($CH$7:$DA$7,AA$16,$CH117:$DA117)</f>
        <v>0</v>
      </c>
      <c r="AB113" s="485">
        <f>SUMIF($CH$7:$DA$7,AA$16,$CH116:$DA116)</f>
        <v>0</v>
      </c>
      <c r="AC113" s="485">
        <f>SUMIF($CH$7:$DA$7,AA$16,$CH118:$DA118)</f>
        <v>0</v>
      </c>
      <c r="AD113" s="485">
        <f>SUMIF($CH$7:$DA$7,AD$16,$CH117:$DA117)</f>
        <v>0</v>
      </c>
      <c r="AE113" s="485">
        <f>SUMIF($CH$7:$DA$7,AD$16,$CH116:$DA116)</f>
        <v>0</v>
      </c>
      <c r="AF113" s="485">
        <f>SUMIF($CH$7:$DA$7,AD$16,$CH118:$DA118)</f>
        <v>0</v>
      </c>
      <c r="AG113" s="485">
        <f>SUMIF($CH$7:$DA$7,AG$16,$CH117:$DA117)</f>
        <v>0</v>
      </c>
      <c r="AH113" s="485">
        <f>SUMIF($CH$7:$DA$7,AG$16,$CH116:$DA116)</f>
        <v>0</v>
      </c>
      <c r="AI113" s="485">
        <f>SUMIF($CH$7:$DA$7,AG$16,$CH118:$DA118)</f>
        <v>0</v>
      </c>
      <c r="AJ113" s="485">
        <f>SUMIF($CH$7:$DA$7,AJ$16,$CH117:$DA117)</f>
        <v>0</v>
      </c>
      <c r="AK113" s="485">
        <f>SUMIF($CH$7:$DA$7,AJ$16,$CH116:$DA116)</f>
        <v>0</v>
      </c>
      <c r="AL113" s="485">
        <f>SUMIF($CH$7:$DA$7,AJ$16,$CH118:$DA118)</f>
        <v>0</v>
      </c>
      <c r="AM113" s="485">
        <f>SUMIF($CH$7:$DA$7,AM$16,$CH117:$DA117)</f>
        <v>0</v>
      </c>
      <c r="AN113" s="485">
        <f>SUMIF($CH$7:$DA$7,AM$16,$CH116:$DA116)</f>
        <v>0</v>
      </c>
      <c r="AO113" s="485">
        <f>SUMIF($CH$7:$DA$7,AM$16,$CH118:$DA118)</f>
        <v>0</v>
      </c>
      <c r="AP113" s="485">
        <f>SUMIF($CH$7:$DA$7,AP$16,$CH117:$DA117)</f>
        <v>0</v>
      </c>
      <c r="AQ113" s="485">
        <f>SUMIF($CH$7:$DA$7,AP$16,$CH116:$DA116)</f>
        <v>0</v>
      </c>
      <c r="AR113" s="485">
        <f>SUMIF($CH$7:$DA$7,AP$16,$CH118:$DA118)</f>
        <v>0</v>
      </c>
      <c r="AS113" s="485">
        <f>SUMIF($CH$7:$DA$7,AS$16,$CH117:$DA117)</f>
        <v>0</v>
      </c>
      <c r="AT113" s="485">
        <f>SUMIF($CH$7:$DA$7,AS$16,$CH116:$DA116)</f>
        <v>0</v>
      </c>
      <c r="AU113" s="485">
        <f>SUMIF($CH$7:$DA$7,AS$16,$CH118:$DA118)</f>
        <v>0</v>
      </c>
      <c r="AV113" s="485">
        <f>SUMIF($CH$7:$DA$7,AV$16,$CH117:$DA117)</f>
        <v>0</v>
      </c>
      <c r="AW113" s="485">
        <f>SUMIF($CH$7:$DA$7,AV$16,$CH116:$DA116)</f>
        <v>0</v>
      </c>
      <c r="AX113" s="485">
        <f>SUMIF($CH$7:$DA$7,AV$16,$CH118:$DA118)</f>
        <v>0</v>
      </c>
      <c r="AY113" s="485">
        <f>SUMIF($CH$7:$DA$7,AY$16,$CH117:$DA117)</f>
        <v>0</v>
      </c>
      <c r="AZ113" s="485">
        <f>SUMIF($CH$7:$DA$7,AY$16,$CH116:$DA116)</f>
        <v>0</v>
      </c>
      <c r="BA113" s="485">
        <f>SUMIF($CH$7:$DA$7,AY$16,$CH118:$DA118)</f>
        <v>0</v>
      </c>
      <c r="BB113" s="485">
        <f>SUMIF($CH$7:$DA$7,BB$16,$CH117:$DA117)</f>
        <v>0</v>
      </c>
      <c r="BC113" s="485">
        <f>SUMIF($CH$7:$DA$7,BB$16,$CH116:$DA116)</f>
        <v>0</v>
      </c>
      <c r="BD113" s="485">
        <f>SUMIF($CH$7:$DA$7,BB$16,$CH118:$DA118)</f>
        <v>0</v>
      </c>
      <c r="BE113" s="485">
        <f>SUMIF($CH$7:$DA$7,BE$16,$CH117:$DA117)</f>
        <v>0</v>
      </c>
      <c r="BF113" s="485">
        <f>SUMIF($CH$7:$DA$7,BE$16,$CH116:$DA116)</f>
        <v>0</v>
      </c>
      <c r="BG113" s="485">
        <f>SUMIF($CH$7:$DA$7,BE$16,$CH118:$DA118)</f>
        <v>0</v>
      </c>
      <c r="BH113" s="485">
        <f>SUMIF($CH$7:$DA$7,BH$16,$CH117:$DA117)</f>
        <v>0</v>
      </c>
      <c r="BI113" s="485">
        <f>SUMIF($CH$7:$DA$7,BH$16,$CH116:$DA116)</f>
        <v>0</v>
      </c>
      <c r="BJ113" s="485">
        <f>SUMIF($CH$7:$DA$7,BH$16,$CH118:$DA118)</f>
        <v>0</v>
      </c>
      <c r="BK113" s="485">
        <f>SUMIF($CH$7:$DA$7,BK$16,$CH117:$DA117)</f>
        <v>0</v>
      </c>
      <c r="BL113" s="485">
        <f>SUMIF($CH$7:$DA$7,BK$16,$CH116:$DA116)</f>
        <v>0</v>
      </c>
      <c r="BM113" s="485">
        <f>SUMIF($CH$7:$DA$7,BK$16,$CH118:$DA118)</f>
        <v>0</v>
      </c>
      <c r="BN113" s="485">
        <f>SUMIF($CH$7:$DA$7,BN$16,$CH117:$DA117)</f>
        <v>0</v>
      </c>
      <c r="BO113" s="485">
        <f>SUMIF($CH$7:$DA$7,BN$16,$CH116:$DA116)</f>
        <v>0</v>
      </c>
      <c r="BP113" s="485">
        <f>SUMIF($CH$7:$DA$7,BN$16,$CH118:$DA118)</f>
        <v>0</v>
      </c>
      <c r="BQ113" s="485">
        <f>SUMIF($CH$7:$DA$7,BQ$16,$CH117:$DA117)</f>
        <v>0</v>
      </c>
      <c r="BR113" s="485">
        <f>SUMIF($CH$7:$DA$7,BQ$16,$CH116:$DA116)</f>
        <v>0</v>
      </c>
      <c r="BS113" s="485">
        <f>SUMIF($CH$7:$DA$7,BQ$16,$CH118:$DA118)</f>
        <v>0</v>
      </c>
      <c r="BT113" s="485">
        <f>SUMIF($CH$7:$DA$7,BT$16,$CH117:$DA117)</f>
        <v>0</v>
      </c>
      <c r="BU113" s="485">
        <f>SUMIF($CH$7:$DA$7,BT$16,$CH116:$DA116)</f>
        <v>0</v>
      </c>
      <c r="BV113" s="485">
        <f>SUMIF($CH$7:$DA$7,BT$16,$CH118:$DA118)</f>
        <v>0</v>
      </c>
      <c r="BW113" s="485">
        <f>SUMIF($CH$7:$DA$7,BW$16,$CH117:$DA117)</f>
        <v>0</v>
      </c>
      <c r="BX113" s="485">
        <f>SUMIF($CH$7:$DA$7,BW$16,$CH116:$DA116)</f>
        <v>0</v>
      </c>
      <c r="BY113" s="485">
        <f>SUMIF($CH$7:$DA$7,BW$16,$CH118:$DA118)</f>
        <v>0</v>
      </c>
      <c r="BZ113" s="485">
        <f>SUMIF($CH$7:$DA$7,BZ$16,$CH117:$DA117)</f>
        <v>0</v>
      </c>
      <c r="CA113" s="485">
        <f>SUMIF($CH$7:$DA$7,BZ$16,$CH116:$DA116)</f>
        <v>0</v>
      </c>
      <c r="CB113" s="485">
        <f>SUMIF($CH$7:$DA$7,BZ$16,$CH118:$DA118)</f>
        <v>0</v>
      </c>
      <c r="CC113" s="37"/>
      <c r="CD113" s="317"/>
      <c r="CE113" s="317"/>
      <c r="CG113" s="72"/>
      <c r="CH113" s="321"/>
    </row>
    <row r="114" spans="2:105" ht="15" hidden="1" customHeight="1" outlineLevel="1">
      <c r="B114" s="287"/>
      <c r="C114" s="310"/>
      <c r="D114" s="310"/>
      <c r="E114" s="310"/>
      <c r="F114" s="311" t="str">
        <f>_xlfn.IFNA(INDEX(Table_Def[[Asset category]:[Unit]],MATCH(Insert_Assets!C114,Table_Def[Asset category],0),2),"")</f>
        <v/>
      </c>
      <c r="G114" s="481"/>
      <c r="H114" s="439" t="s">
        <v>221</v>
      </c>
      <c r="I114" s="544">
        <f t="shared" si="221"/>
        <v>0</v>
      </c>
      <c r="J114" s="345"/>
      <c r="K114" s="310"/>
      <c r="L114" s="544">
        <f t="shared" si="298"/>
        <v>0</v>
      </c>
      <c r="M114" s="543">
        <f t="shared" si="251"/>
        <v>1</v>
      </c>
      <c r="N114" s="544">
        <f t="shared" si="222"/>
        <v>0</v>
      </c>
      <c r="O114" s="314">
        <f>_xlfn.IFNA(IF(INDEX(Table_Def[],MATCH(C114,Table_Def[Asset category],0),3)=0,20,INDEX(Table_Def[],MATCH(C114,Table_Def[Asset category],0),3)),0)</f>
        <v>0</v>
      </c>
      <c r="Q114" s="11"/>
      <c r="R114" s="208"/>
      <c r="S114" s="208"/>
      <c r="T114" s="208"/>
      <c r="U114" s="485"/>
      <c r="V114" s="485"/>
      <c r="W114" s="485"/>
      <c r="X114" s="485"/>
      <c r="Y114" s="485"/>
      <c r="Z114" s="485"/>
      <c r="AA114" s="485"/>
      <c r="AB114" s="485"/>
      <c r="AC114" s="485"/>
      <c r="AD114" s="485"/>
      <c r="AE114" s="485"/>
      <c r="AF114" s="485"/>
      <c r="AG114" s="485"/>
      <c r="AH114" s="485"/>
      <c r="AI114" s="485"/>
      <c r="AJ114" s="485"/>
      <c r="AK114" s="485"/>
      <c r="AL114" s="485"/>
      <c r="AM114" s="485"/>
      <c r="AN114" s="485"/>
      <c r="AO114" s="485"/>
      <c r="AP114" s="485"/>
      <c r="AQ114" s="485"/>
      <c r="AR114" s="485"/>
      <c r="AS114" s="485"/>
      <c r="AT114" s="485"/>
      <c r="AU114" s="485"/>
      <c r="AV114" s="485"/>
      <c r="AW114" s="485"/>
      <c r="AX114" s="485"/>
      <c r="AY114" s="485"/>
      <c r="AZ114" s="485"/>
      <c r="BA114" s="485"/>
      <c r="BB114" s="485"/>
      <c r="BC114" s="485"/>
      <c r="BD114" s="485"/>
      <c r="BE114" s="485"/>
      <c r="BF114" s="485"/>
      <c r="BG114" s="485"/>
      <c r="BH114" s="485"/>
      <c r="BI114" s="485"/>
      <c r="BJ114" s="485"/>
      <c r="BK114" s="485"/>
      <c r="BL114" s="485"/>
      <c r="BM114" s="485"/>
      <c r="BN114" s="485"/>
      <c r="BO114" s="485"/>
      <c r="BP114" s="485"/>
      <c r="BQ114" s="485"/>
      <c r="BR114" s="485"/>
      <c r="BS114" s="485"/>
      <c r="BT114" s="485"/>
      <c r="BU114" s="485"/>
      <c r="BV114" s="485"/>
      <c r="BW114" s="485"/>
      <c r="BX114" s="485"/>
      <c r="BY114" s="485"/>
      <c r="BZ114" s="485"/>
      <c r="CA114" s="485"/>
      <c r="CB114" s="485"/>
      <c r="CC114" s="37"/>
      <c r="CD114" s="317"/>
      <c r="CE114" s="317"/>
      <c r="CF114" s="8" t="s">
        <v>218</v>
      </c>
      <c r="CG114" s="72"/>
      <c r="CH114" s="320">
        <f>IF($J113=CH$7,$O113,
IF(CG113&gt;0,CG113-1,0))</f>
        <v>0</v>
      </c>
      <c r="CI114" s="320">
        <f ca="1">IF(OR($J113=CI$7,CH115=$O113),$O113,
IF(CH114&gt;0,CH114-1,0))</f>
        <v>0</v>
      </c>
      <c r="CJ114" s="320">
        <f t="shared" ref="CJ114" ca="1" si="302">IF(OR($J113=CJ$7,CI115=$O113),$O113,
IF(CI114&gt;0,CI114-1,0))</f>
        <v>0</v>
      </c>
      <c r="CK114" s="320">
        <f t="shared" ref="CK114" ca="1" si="303">IF(OR($J113=CK$7,CJ115=$O113),$O113,
IF(CJ114&gt;0,CJ114-1,0))</f>
        <v>0</v>
      </c>
      <c r="CL114" s="320">
        <f t="shared" ref="CL114" ca="1" si="304">IF(OR($J113=CL$7,CK115=$O113),$O113,
IF(CK114&gt;0,CK114-1,0))</f>
        <v>0</v>
      </c>
      <c r="CM114" s="320">
        <f t="shared" ref="CM114" ca="1" si="305">IF(OR($J113=CM$7,CL115=$O113),$O113,
IF(CL114&gt;0,CL114-1,0))</f>
        <v>0</v>
      </c>
      <c r="CN114" s="320">
        <f t="shared" ref="CN114" ca="1" si="306">IF(OR($J113=CN$7,CM115=$O113),$O113,
IF(CM114&gt;0,CM114-1,0))</f>
        <v>0</v>
      </c>
      <c r="CO114" s="320">
        <f t="shared" ref="CO114" ca="1" si="307">IF(OR($J113=CO$7,CN115=$O113),$O113,
IF(CN114&gt;0,CN114-1,0))</f>
        <v>0</v>
      </c>
      <c r="CP114" s="320">
        <f t="shared" ref="CP114" ca="1" si="308">IF(OR($J113=CP$7,CO115=$O113),$O113,
IF(CO114&gt;0,CO114-1,0))</f>
        <v>0</v>
      </c>
      <c r="CQ114" s="320">
        <f t="shared" ref="CQ114" ca="1" si="309">IF(OR($J113=CQ$7,CP115=$O113),$O113,
IF(CP114&gt;0,CP114-1,0))</f>
        <v>0</v>
      </c>
      <c r="CR114" s="320">
        <f t="shared" ref="CR114" ca="1" si="310">IF(OR($J113=CR$7,CQ115=$O113),$O113,
IF(CQ114&gt;0,CQ114-1,0))</f>
        <v>0</v>
      </c>
      <c r="CS114" s="320">
        <f t="shared" ref="CS114" ca="1" si="311">IF(OR($J113=CS$7,CR115=$O113),$O113,
IF(CR114&gt;0,CR114-1,0))</f>
        <v>0</v>
      </c>
      <c r="CT114" s="320">
        <f t="shared" ref="CT114" ca="1" si="312">IF(OR($J113=CT$7,CS115=$O113),$O113,
IF(CS114&gt;0,CS114-1,0))</f>
        <v>0</v>
      </c>
      <c r="CU114" s="320">
        <f t="shared" ref="CU114" ca="1" si="313">IF(OR($J113=CU$7,CT115=$O113),$O113,
IF(CT114&gt;0,CT114-1,0))</f>
        <v>0</v>
      </c>
      <c r="CV114" s="320">
        <f t="shared" ref="CV114" ca="1" si="314">IF(OR($J113=CV$7,CU115=$O113),$O113,
IF(CU114&gt;0,CU114-1,0))</f>
        <v>0</v>
      </c>
      <c r="CW114" s="320">
        <f t="shared" ref="CW114" ca="1" si="315">IF(OR($J113=CW$7,CV115=$O113),$O113,
IF(CV114&gt;0,CV114-1,0))</f>
        <v>0</v>
      </c>
      <c r="CX114" s="320">
        <f t="shared" ref="CX114" ca="1" si="316">IF(OR($J113=CX$7,CW115=$O113),$O113,
IF(CW114&gt;0,CW114-1,0))</f>
        <v>0</v>
      </c>
      <c r="CY114" s="320">
        <f t="shared" ref="CY114" ca="1" si="317">IF(OR($J113=CY$7,CX115=$O113),$O113,
IF(CX114&gt;0,CX114-1,0))</f>
        <v>0</v>
      </c>
      <c r="CZ114" s="320">
        <f t="shared" ref="CZ114" ca="1" si="318">IF(OR($J113=CZ$7,CY115=$O113),$O113,
IF(CY114&gt;0,CY114-1,0))</f>
        <v>0</v>
      </c>
      <c r="DA114" s="320">
        <f t="shared" ref="DA114" ca="1" si="319">IF(OR($J113=DA$7,CZ115=$O113),$O113,
IF(CZ114&gt;0,CZ114-1,0))</f>
        <v>0</v>
      </c>
    </row>
    <row r="115" spans="2:105" ht="15" hidden="1" customHeight="1" outlineLevel="1">
      <c r="B115" s="287"/>
      <c r="C115" s="310"/>
      <c r="D115" s="310"/>
      <c r="E115" s="310"/>
      <c r="F115" s="311" t="str">
        <f>_xlfn.IFNA(INDEX(Table_Def[[Asset category]:[Unit]],MATCH(Insert_Assets!C115,Table_Def[Asset category],0),2),"")</f>
        <v/>
      </c>
      <c r="G115" s="481"/>
      <c r="H115" s="439" t="s">
        <v>221</v>
      </c>
      <c r="I115" s="544">
        <f t="shared" si="221"/>
        <v>0</v>
      </c>
      <c r="J115" s="345"/>
      <c r="K115" s="310"/>
      <c r="L115" s="544"/>
      <c r="M115" s="543">
        <f t="shared" si="251"/>
        <v>1</v>
      </c>
      <c r="N115" s="544">
        <f t="shared" si="222"/>
        <v>0</v>
      </c>
      <c r="O115" s="314">
        <f>_xlfn.IFNA(IF(INDEX(Table_Def[],MATCH(C115,Table_Def[Asset category],0),3)=0,20,INDEX(Table_Def[],MATCH(C115,Table_Def[Asset category],0),3)),0)</f>
        <v>0</v>
      </c>
      <c r="Q115" s="11"/>
      <c r="R115" s="208"/>
      <c r="S115" s="208"/>
      <c r="T115" s="208"/>
      <c r="U115" s="485"/>
      <c r="V115" s="485"/>
      <c r="W115" s="485"/>
      <c r="X115" s="485"/>
      <c r="Y115" s="485"/>
      <c r="Z115" s="485"/>
      <c r="AA115" s="485"/>
      <c r="AB115" s="485"/>
      <c r="AC115" s="485"/>
      <c r="AD115" s="485"/>
      <c r="AE115" s="485"/>
      <c r="AF115" s="485"/>
      <c r="AG115" s="485"/>
      <c r="AH115" s="485"/>
      <c r="AI115" s="485"/>
      <c r="AJ115" s="485"/>
      <c r="AK115" s="485"/>
      <c r="AL115" s="485"/>
      <c r="AM115" s="485"/>
      <c r="AN115" s="485"/>
      <c r="AO115" s="485"/>
      <c r="AP115" s="485"/>
      <c r="AQ115" s="485"/>
      <c r="AR115" s="485"/>
      <c r="AS115" s="485"/>
      <c r="AT115" s="485"/>
      <c r="AU115" s="485"/>
      <c r="AV115" s="485"/>
      <c r="AW115" s="485"/>
      <c r="AX115" s="485"/>
      <c r="AY115" s="485"/>
      <c r="AZ115" s="485"/>
      <c r="BA115" s="485"/>
      <c r="BB115" s="485"/>
      <c r="BC115" s="485"/>
      <c r="BD115" s="485"/>
      <c r="BE115" s="485"/>
      <c r="BF115" s="485"/>
      <c r="BG115" s="485"/>
      <c r="BH115" s="485"/>
      <c r="BI115" s="485"/>
      <c r="BJ115" s="485"/>
      <c r="BK115" s="485"/>
      <c r="BL115" s="485"/>
      <c r="BM115" s="485"/>
      <c r="BN115" s="485"/>
      <c r="BO115" s="485"/>
      <c r="BP115" s="485"/>
      <c r="BQ115" s="485"/>
      <c r="BR115" s="485"/>
      <c r="BS115" s="485"/>
      <c r="BT115" s="485"/>
      <c r="BU115" s="485"/>
      <c r="BV115" s="485"/>
      <c r="BW115" s="485"/>
      <c r="BX115" s="485"/>
      <c r="BY115" s="485"/>
      <c r="BZ115" s="485"/>
      <c r="CA115" s="485"/>
      <c r="CB115" s="485"/>
      <c r="CC115" s="37"/>
      <c r="CD115" s="317"/>
      <c r="CE115" s="317"/>
      <c r="CF115" s="8" t="s">
        <v>219</v>
      </c>
      <c r="CG115" s="72"/>
      <c r="CH115" s="320">
        <f t="shared" ref="CH115" ca="1" si="320">IF(AND(CH114=$O113,CH114&gt;0),1,IF(CH114=0,0,OFFSET(CH114,,(CH114-$O113),1,1)-CH114+1))</f>
        <v>0</v>
      </c>
      <c r="CI115" s="320">
        <f ca="1">IF(AND(CI114=$O113,CI114&gt;0),1,IF(CI114=0,0,OFFSET(CI114,,(CI114-$O113),1,1)-CI114+1))</f>
        <v>0</v>
      </c>
      <c r="CJ115" s="320">
        <f t="shared" ref="CJ115:DA115" ca="1" si="321">IF(AND(CJ114=$O113,CJ114&gt;0),1,IF(CJ114=0,0,OFFSET(CJ114,,(CJ114-$O113),1,1)-CJ114+1))</f>
        <v>0</v>
      </c>
      <c r="CK115" s="320">
        <f t="shared" ca="1" si="321"/>
        <v>0</v>
      </c>
      <c r="CL115" s="320">
        <f t="shared" ca="1" si="321"/>
        <v>0</v>
      </c>
      <c r="CM115" s="320">
        <f t="shared" ca="1" si="321"/>
        <v>0</v>
      </c>
      <c r="CN115" s="320">
        <f t="shared" ca="1" si="321"/>
        <v>0</v>
      </c>
      <c r="CO115" s="320">
        <f t="shared" ca="1" si="321"/>
        <v>0</v>
      </c>
      <c r="CP115" s="320">
        <f t="shared" ca="1" si="321"/>
        <v>0</v>
      </c>
      <c r="CQ115" s="320">
        <f t="shared" ca="1" si="321"/>
        <v>0</v>
      </c>
      <c r="CR115" s="320">
        <f t="shared" ca="1" si="321"/>
        <v>0</v>
      </c>
      <c r="CS115" s="320">
        <f t="shared" ca="1" si="321"/>
        <v>0</v>
      </c>
      <c r="CT115" s="320">
        <f t="shared" ca="1" si="321"/>
        <v>0</v>
      </c>
      <c r="CU115" s="320">
        <f t="shared" ca="1" si="321"/>
        <v>0</v>
      </c>
      <c r="CV115" s="320">
        <f t="shared" ca="1" si="321"/>
        <v>0</v>
      </c>
      <c r="CW115" s="320">
        <f t="shared" ca="1" si="321"/>
        <v>0</v>
      </c>
      <c r="CX115" s="320">
        <f t="shared" ca="1" si="321"/>
        <v>0</v>
      </c>
      <c r="CY115" s="320">
        <f t="shared" ca="1" si="321"/>
        <v>0</v>
      </c>
      <c r="CZ115" s="320">
        <f t="shared" ca="1" si="321"/>
        <v>0</v>
      </c>
      <c r="DA115" s="320">
        <f t="shared" ca="1" si="321"/>
        <v>0</v>
      </c>
    </row>
    <row r="116" spans="2:105" ht="15" hidden="1" customHeight="1" outlineLevel="1">
      <c r="B116" s="287"/>
      <c r="C116" s="310"/>
      <c r="D116" s="310"/>
      <c r="E116" s="310"/>
      <c r="F116" s="311" t="str">
        <f>_xlfn.IFNA(INDEX(Table_Def[[Asset category]:[Unit]],MATCH(Insert_Assets!C116,Table_Def[Asset category],0),2),"")</f>
        <v/>
      </c>
      <c r="G116" s="481"/>
      <c r="H116" s="439" t="s">
        <v>221</v>
      </c>
      <c r="I116" s="544">
        <f t="shared" si="221"/>
        <v>0</v>
      </c>
      <c r="J116" s="345"/>
      <c r="K116" s="310"/>
      <c r="L116" s="544">
        <f t="shared" ref="L116:L121" si="322">SUMIF($K$21:$K$383,K116,$I$21:$I$383)</f>
        <v>0</v>
      </c>
      <c r="M116" s="543">
        <f t="shared" si="251"/>
        <v>1</v>
      </c>
      <c r="N116" s="544">
        <f t="shared" si="222"/>
        <v>0</v>
      </c>
      <c r="O116" s="314">
        <f>_xlfn.IFNA(IF(INDEX(Table_Def[],MATCH(C116,Table_Def[Asset category],0),3)=0,20,INDEX(Table_Def[],MATCH(C116,Table_Def[Asset category],0),3)),0)</f>
        <v>0</v>
      </c>
      <c r="Q116" s="11"/>
      <c r="R116" s="208"/>
      <c r="S116" s="208"/>
      <c r="T116" s="208"/>
      <c r="U116" s="485"/>
      <c r="V116" s="485"/>
      <c r="W116" s="485"/>
      <c r="X116" s="485"/>
      <c r="Y116" s="485"/>
      <c r="Z116" s="485"/>
      <c r="AA116" s="485"/>
      <c r="AB116" s="485"/>
      <c r="AC116" s="485"/>
      <c r="AD116" s="485"/>
      <c r="AE116" s="485"/>
      <c r="AF116" s="485"/>
      <c r="AG116" s="485"/>
      <c r="AH116" s="485"/>
      <c r="AI116" s="485"/>
      <c r="AJ116" s="485"/>
      <c r="AK116" s="485"/>
      <c r="AL116" s="485"/>
      <c r="AM116" s="485"/>
      <c r="AN116" s="485"/>
      <c r="AO116" s="485"/>
      <c r="AP116" s="485"/>
      <c r="AQ116" s="485"/>
      <c r="AR116" s="485"/>
      <c r="AS116" s="485"/>
      <c r="AT116" s="485"/>
      <c r="AU116" s="485"/>
      <c r="AV116" s="485"/>
      <c r="AW116" s="485"/>
      <c r="AX116" s="485"/>
      <c r="AY116" s="485"/>
      <c r="AZ116" s="485"/>
      <c r="BA116" s="485"/>
      <c r="BB116" s="485"/>
      <c r="BC116" s="485"/>
      <c r="BD116" s="485"/>
      <c r="BE116" s="485"/>
      <c r="BF116" s="485"/>
      <c r="BG116" s="485"/>
      <c r="BH116" s="485"/>
      <c r="BI116" s="485"/>
      <c r="BJ116" s="485"/>
      <c r="BK116" s="485"/>
      <c r="BL116" s="485"/>
      <c r="BM116" s="485"/>
      <c r="BN116" s="485"/>
      <c r="BO116" s="485"/>
      <c r="BP116" s="485"/>
      <c r="BQ116" s="485"/>
      <c r="BR116" s="485"/>
      <c r="BS116" s="485"/>
      <c r="BT116" s="485"/>
      <c r="BU116" s="485"/>
      <c r="BV116" s="485"/>
      <c r="BW116" s="485"/>
      <c r="BX116" s="485"/>
      <c r="BY116" s="485"/>
      <c r="BZ116" s="485"/>
      <c r="CA116" s="485"/>
      <c r="CB116" s="485"/>
      <c r="CC116" s="37"/>
      <c r="CD116" s="317"/>
      <c r="CE116" s="317"/>
      <c r="CF116" s="8" t="s">
        <v>205</v>
      </c>
      <c r="CH116" s="321">
        <f t="shared" ref="CH116:CL116" si="323">IF($J113=CH$7,$I113*$M113,IF(CH114=$O113,$I113,
IF(CG116&gt;0,+CG116-CG117,0)))</f>
        <v>0</v>
      </c>
      <c r="CI116" s="321">
        <f t="shared" ca="1" si="323"/>
        <v>0</v>
      </c>
      <c r="CJ116" s="321">
        <f t="shared" ca="1" si="323"/>
        <v>0</v>
      </c>
      <c r="CK116" s="321">
        <f t="shared" ca="1" si="323"/>
        <v>0</v>
      </c>
      <c r="CL116" s="321">
        <f t="shared" ca="1" si="323"/>
        <v>0</v>
      </c>
      <c r="CM116" s="321">
        <f ca="1">IF($J113=CM$7,$I113*$M113,IF(CM114=$O113,$I113,
IF(CL116&gt;0,+CL116-CL117,0)))</f>
        <v>0</v>
      </c>
      <c r="CN116" s="321">
        <f t="shared" ref="CN116:DA116" ca="1" si="324">IF($J113=CN$7,$I113*$M113,IF(CN114=$O113,$I113,
IF(CM116&gt;0,+CM116-CM117,0)))</f>
        <v>0</v>
      </c>
      <c r="CO116" s="321">
        <f t="shared" ca="1" si="324"/>
        <v>0</v>
      </c>
      <c r="CP116" s="321">
        <f t="shared" ca="1" si="324"/>
        <v>0</v>
      </c>
      <c r="CQ116" s="321">
        <f t="shared" ca="1" si="324"/>
        <v>0</v>
      </c>
      <c r="CR116" s="321">
        <f t="shared" ca="1" si="324"/>
        <v>0</v>
      </c>
      <c r="CS116" s="321">
        <f t="shared" ca="1" si="324"/>
        <v>0</v>
      </c>
      <c r="CT116" s="321">
        <f t="shared" ca="1" si="324"/>
        <v>0</v>
      </c>
      <c r="CU116" s="321">
        <f t="shared" ca="1" si="324"/>
        <v>0</v>
      </c>
      <c r="CV116" s="321">
        <f t="shared" ca="1" si="324"/>
        <v>0</v>
      </c>
      <c r="CW116" s="321">
        <f t="shared" ca="1" si="324"/>
        <v>0</v>
      </c>
      <c r="CX116" s="321">
        <f t="shared" ca="1" si="324"/>
        <v>0</v>
      </c>
      <c r="CY116" s="321">
        <f t="shared" ca="1" si="324"/>
        <v>0</v>
      </c>
      <c r="CZ116" s="321">
        <f t="shared" ca="1" si="324"/>
        <v>0</v>
      </c>
      <c r="DA116" s="321">
        <f t="shared" ca="1" si="324"/>
        <v>0</v>
      </c>
    </row>
    <row r="117" spans="2:105" ht="15" hidden="1" customHeight="1" outlineLevel="1">
      <c r="B117" s="287"/>
      <c r="C117" s="310"/>
      <c r="D117" s="310"/>
      <c r="E117" s="310"/>
      <c r="F117" s="311" t="str">
        <f>_xlfn.IFNA(INDEX(Table_Def[[Asset category]:[Unit]],MATCH(Insert_Assets!C117,Table_Def[Asset category],0),2),"")</f>
        <v/>
      </c>
      <c r="G117" s="481"/>
      <c r="H117" s="439" t="s">
        <v>221</v>
      </c>
      <c r="I117" s="544">
        <f t="shared" si="221"/>
        <v>0</v>
      </c>
      <c r="J117" s="345"/>
      <c r="K117" s="310"/>
      <c r="L117" s="544">
        <f t="shared" si="322"/>
        <v>0</v>
      </c>
      <c r="M117" s="543">
        <f t="shared" si="251"/>
        <v>1</v>
      </c>
      <c r="N117" s="544">
        <f t="shared" si="222"/>
        <v>0</v>
      </c>
      <c r="O117" s="314">
        <f>_xlfn.IFNA(IF(INDEX(Table_Def[],MATCH(C117,Table_Def[Asset category],0),3)=0,20,INDEX(Table_Def[],MATCH(C117,Table_Def[Asset category],0),3)),0)</f>
        <v>0</v>
      </c>
      <c r="Q117" s="11"/>
      <c r="R117" s="208"/>
      <c r="S117" s="208"/>
      <c r="T117" s="208"/>
      <c r="U117" s="485"/>
      <c r="V117" s="485"/>
      <c r="W117" s="485"/>
      <c r="X117" s="485"/>
      <c r="Y117" s="485"/>
      <c r="Z117" s="485"/>
      <c r="AA117" s="485"/>
      <c r="AB117" s="485"/>
      <c r="AC117" s="485"/>
      <c r="AD117" s="485"/>
      <c r="AE117" s="485"/>
      <c r="AF117" s="485"/>
      <c r="AG117" s="485"/>
      <c r="AH117" s="485"/>
      <c r="AI117" s="485"/>
      <c r="AJ117" s="485"/>
      <c r="AK117" s="485"/>
      <c r="AL117" s="485"/>
      <c r="AM117" s="485"/>
      <c r="AN117" s="485"/>
      <c r="AO117" s="485"/>
      <c r="AP117" s="485"/>
      <c r="AQ117" s="485"/>
      <c r="AR117" s="485"/>
      <c r="AS117" s="485"/>
      <c r="AT117" s="485"/>
      <c r="AU117" s="485"/>
      <c r="AV117" s="485"/>
      <c r="AW117" s="485"/>
      <c r="AX117" s="485"/>
      <c r="AY117" s="485"/>
      <c r="AZ117" s="485"/>
      <c r="BA117" s="485"/>
      <c r="BB117" s="485"/>
      <c r="BC117" s="485"/>
      <c r="BD117" s="485"/>
      <c r="BE117" s="485"/>
      <c r="BF117" s="485"/>
      <c r="BG117" s="485"/>
      <c r="BH117" s="485"/>
      <c r="BI117" s="485"/>
      <c r="BJ117" s="485"/>
      <c r="BK117" s="485"/>
      <c r="BL117" s="485"/>
      <c r="BM117" s="485"/>
      <c r="BN117" s="485"/>
      <c r="BO117" s="485"/>
      <c r="BP117" s="485"/>
      <c r="BQ117" s="485"/>
      <c r="BR117" s="485"/>
      <c r="BS117" s="485"/>
      <c r="BT117" s="485"/>
      <c r="BU117" s="485"/>
      <c r="BV117" s="485"/>
      <c r="BW117" s="485"/>
      <c r="BX117" s="485"/>
      <c r="BY117" s="485"/>
      <c r="BZ117" s="485"/>
      <c r="CA117" s="485"/>
      <c r="CB117" s="485"/>
      <c r="CC117" s="37"/>
      <c r="CD117" s="317"/>
      <c r="CE117" s="317"/>
      <c r="CF117" s="8" t="s">
        <v>206</v>
      </c>
      <c r="CG117" s="321"/>
      <c r="CH117" s="321" t="e">
        <f>IF(CH118&lt;1,0,CH119-CH118)</f>
        <v>#DIV/0!</v>
      </c>
      <c r="CI117" s="321" t="e">
        <f t="shared" ref="CI117:DA117" ca="1" si="325">IF(CI118&lt;1,0,CI119-CI118)</f>
        <v>#DIV/0!</v>
      </c>
      <c r="CJ117" s="321" t="e">
        <f t="shared" ca="1" si="325"/>
        <v>#DIV/0!</v>
      </c>
      <c r="CK117" s="321" t="e">
        <f t="shared" ca="1" si="325"/>
        <v>#DIV/0!</v>
      </c>
      <c r="CL117" s="321" t="e">
        <f t="shared" ca="1" si="325"/>
        <v>#DIV/0!</v>
      </c>
      <c r="CM117" s="321" t="e">
        <f t="shared" ca="1" si="325"/>
        <v>#DIV/0!</v>
      </c>
      <c r="CN117" s="321" t="e">
        <f t="shared" ca="1" si="325"/>
        <v>#DIV/0!</v>
      </c>
      <c r="CO117" s="321" t="e">
        <f t="shared" ca="1" si="325"/>
        <v>#DIV/0!</v>
      </c>
      <c r="CP117" s="321" t="e">
        <f t="shared" ca="1" si="325"/>
        <v>#DIV/0!</v>
      </c>
      <c r="CQ117" s="321" t="e">
        <f t="shared" ca="1" si="325"/>
        <v>#DIV/0!</v>
      </c>
      <c r="CR117" s="321" t="e">
        <f t="shared" ca="1" si="325"/>
        <v>#DIV/0!</v>
      </c>
      <c r="CS117" s="321" t="e">
        <f t="shared" ca="1" si="325"/>
        <v>#DIV/0!</v>
      </c>
      <c r="CT117" s="321" t="e">
        <f t="shared" ca="1" si="325"/>
        <v>#DIV/0!</v>
      </c>
      <c r="CU117" s="321" t="e">
        <f t="shared" ca="1" si="325"/>
        <v>#DIV/0!</v>
      </c>
      <c r="CV117" s="321" t="e">
        <f t="shared" ca="1" si="325"/>
        <v>#DIV/0!</v>
      </c>
      <c r="CW117" s="321" t="e">
        <f t="shared" ca="1" si="325"/>
        <v>#DIV/0!</v>
      </c>
      <c r="CX117" s="321" t="e">
        <f t="shared" ca="1" si="325"/>
        <v>#DIV/0!</v>
      </c>
      <c r="CY117" s="321" t="e">
        <f t="shared" ca="1" si="325"/>
        <v>#DIV/0!</v>
      </c>
      <c r="CZ117" s="321" t="e">
        <f t="shared" ca="1" si="325"/>
        <v>#DIV/0!</v>
      </c>
      <c r="DA117" s="321" t="e">
        <f t="shared" ca="1" si="325"/>
        <v>#DIV/0!</v>
      </c>
    </row>
    <row r="118" spans="2:105" ht="15" hidden="1" customHeight="1" outlineLevel="1">
      <c r="B118" s="287"/>
      <c r="C118" s="310"/>
      <c r="D118" s="310"/>
      <c r="E118" s="310"/>
      <c r="F118" s="311" t="str">
        <f>_xlfn.IFNA(INDEX(Table_Def[[Asset category]:[Unit]],MATCH(Insert_Assets!C118,Table_Def[Asset category],0),2),"")</f>
        <v/>
      </c>
      <c r="G118" s="481"/>
      <c r="H118" s="439" t="s">
        <v>221</v>
      </c>
      <c r="I118" s="544">
        <f t="shared" si="221"/>
        <v>0</v>
      </c>
      <c r="J118" s="345"/>
      <c r="K118" s="310"/>
      <c r="L118" s="544">
        <f t="shared" si="322"/>
        <v>0</v>
      </c>
      <c r="M118" s="543">
        <f t="shared" si="251"/>
        <v>1</v>
      </c>
      <c r="N118" s="544">
        <f t="shared" si="222"/>
        <v>0</v>
      </c>
      <c r="O118" s="314">
        <f>_xlfn.IFNA(IF(INDEX(Table_Def[],MATCH(C118,Table_Def[Asset category],0),3)=0,20,INDEX(Table_Def[],MATCH(C118,Table_Def[Asset category],0),3)),0)</f>
        <v>0</v>
      </c>
      <c r="Q118" s="11"/>
      <c r="R118" s="208"/>
      <c r="S118" s="208"/>
      <c r="T118" s="208"/>
      <c r="U118" s="485"/>
      <c r="V118" s="485"/>
      <c r="W118" s="485"/>
      <c r="X118" s="485"/>
      <c r="Y118" s="485"/>
      <c r="Z118" s="485"/>
      <c r="AA118" s="485"/>
      <c r="AB118" s="485"/>
      <c r="AC118" s="485"/>
      <c r="AD118" s="485"/>
      <c r="AE118" s="485"/>
      <c r="AF118" s="485"/>
      <c r="AG118" s="485"/>
      <c r="AH118" s="485"/>
      <c r="AI118" s="485"/>
      <c r="AJ118" s="485"/>
      <c r="AK118" s="485"/>
      <c r="AL118" s="485"/>
      <c r="AM118" s="485"/>
      <c r="AN118" s="485"/>
      <c r="AO118" s="485"/>
      <c r="AP118" s="485"/>
      <c r="AQ118" s="485"/>
      <c r="AR118" s="485"/>
      <c r="AS118" s="485"/>
      <c r="AT118" s="485"/>
      <c r="AU118" s="485"/>
      <c r="AV118" s="485"/>
      <c r="AW118" s="485"/>
      <c r="AX118" s="485"/>
      <c r="AY118" s="485"/>
      <c r="AZ118" s="485"/>
      <c r="BA118" s="485"/>
      <c r="BB118" s="485"/>
      <c r="BC118" s="485"/>
      <c r="BD118" s="485"/>
      <c r="BE118" s="485"/>
      <c r="BF118" s="485"/>
      <c r="BG118" s="485"/>
      <c r="BH118" s="485"/>
      <c r="BI118" s="485"/>
      <c r="BJ118" s="485"/>
      <c r="BK118" s="485"/>
      <c r="BL118" s="485"/>
      <c r="BM118" s="485"/>
      <c r="BN118" s="485"/>
      <c r="BO118" s="485"/>
      <c r="BP118" s="485"/>
      <c r="BQ118" s="485"/>
      <c r="BR118" s="485"/>
      <c r="BS118" s="485"/>
      <c r="BT118" s="485"/>
      <c r="BU118" s="485"/>
      <c r="BV118" s="485"/>
      <c r="BW118" s="485"/>
      <c r="BX118" s="485"/>
      <c r="BY118" s="485"/>
      <c r="BZ118" s="485"/>
      <c r="CA118" s="485"/>
      <c r="CB118" s="485"/>
      <c r="CC118" s="37"/>
      <c r="CD118" s="317"/>
      <c r="CE118" s="317"/>
      <c r="CF118" s="8" t="s">
        <v>207</v>
      </c>
      <c r="CH118" s="321" t="e">
        <f>CH116*Insert_Finance!$D$32</f>
        <v>#DIV/0!</v>
      </c>
      <c r="CI118" s="321" t="e">
        <f ca="1">CI116*Insert_Finance!$D$32</f>
        <v>#DIV/0!</v>
      </c>
      <c r="CJ118" s="321" t="e">
        <f ca="1">CJ116*Insert_Finance!$D$32</f>
        <v>#DIV/0!</v>
      </c>
      <c r="CK118" s="321" t="e">
        <f ca="1">CK116*Insert_Finance!$D$32</f>
        <v>#DIV/0!</v>
      </c>
      <c r="CL118" s="321" t="e">
        <f ca="1">CL116*Insert_Finance!$D$32</f>
        <v>#DIV/0!</v>
      </c>
      <c r="CM118" s="321" t="e">
        <f ca="1">CM116*Insert_Finance!$D$32</f>
        <v>#DIV/0!</v>
      </c>
      <c r="CN118" s="321" t="e">
        <f ca="1">CN116*Insert_Finance!$D$32</f>
        <v>#DIV/0!</v>
      </c>
      <c r="CO118" s="321" t="e">
        <f ca="1">CO116*Insert_Finance!$D$32</f>
        <v>#DIV/0!</v>
      </c>
      <c r="CP118" s="321" t="e">
        <f ca="1">CP116*Insert_Finance!$D$32</f>
        <v>#DIV/0!</v>
      </c>
      <c r="CQ118" s="321" t="e">
        <f ca="1">CQ116*Insert_Finance!$D$32</f>
        <v>#DIV/0!</v>
      </c>
      <c r="CR118" s="321" t="e">
        <f ca="1">CR116*Insert_Finance!$D$32</f>
        <v>#DIV/0!</v>
      </c>
      <c r="CS118" s="321" t="e">
        <f ca="1">CS116*Insert_Finance!$D$32</f>
        <v>#DIV/0!</v>
      </c>
      <c r="CT118" s="321" t="e">
        <f ca="1">CT116*Insert_Finance!$D$32</f>
        <v>#DIV/0!</v>
      </c>
      <c r="CU118" s="321" t="e">
        <f ca="1">CU116*Insert_Finance!$D$32</f>
        <v>#DIV/0!</v>
      </c>
      <c r="CV118" s="321" t="e">
        <f ca="1">CV116*Insert_Finance!$D$32</f>
        <v>#DIV/0!</v>
      </c>
      <c r="CW118" s="321" t="e">
        <f ca="1">CW116*Insert_Finance!$D$32</f>
        <v>#DIV/0!</v>
      </c>
      <c r="CX118" s="321" t="e">
        <f ca="1">CX116*Insert_Finance!$D$32</f>
        <v>#DIV/0!</v>
      </c>
      <c r="CY118" s="321" t="e">
        <f ca="1">CY116*Insert_Finance!$D$32</f>
        <v>#DIV/0!</v>
      </c>
      <c r="CZ118" s="321" t="e">
        <f ca="1">CZ116*Insert_Finance!$D$32</f>
        <v>#DIV/0!</v>
      </c>
      <c r="DA118" s="321" t="e">
        <f ca="1">DA116*Insert_Finance!$D$32</f>
        <v>#DIV/0!</v>
      </c>
    </row>
    <row r="119" spans="2:105" ht="15" hidden="1" customHeight="1" outlineLevel="1">
      <c r="B119" s="287"/>
      <c r="C119" s="310"/>
      <c r="D119" s="310"/>
      <c r="E119" s="310"/>
      <c r="F119" s="311" t="str">
        <f>_xlfn.IFNA(INDEX(Table_Def[[Asset category]:[Unit]],MATCH(Insert_Assets!C119,Table_Def[Asset category],0),2),"")</f>
        <v/>
      </c>
      <c r="G119" s="481"/>
      <c r="H119" s="439" t="s">
        <v>221</v>
      </c>
      <c r="I119" s="544">
        <f t="shared" si="221"/>
        <v>0</v>
      </c>
      <c r="J119" s="345"/>
      <c r="K119" s="310"/>
      <c r="L119" s="544">
        <f t="shared" si="322"/>
        <v>0</v>
      </c>
      <c r="M119" s="543">
        <f t="shared" si="251"/>
        <v>1</v>
      </c>
      <c r="N119" s="544">
        <f t="shared" si="222"/>
        <v>0</v>
      </c>
      <c r="O119" s="314">
        <f>_xlfn.IFNA(IF(INDEX(Table_Def[],MATCH(C119,Table_Def[Asset category],0),3)=0,20,INDEX(Table_Def[],MATCH(C119,Table_Def[Asset category],0),3)),0)</f>
        <v>0</v>
      </c>
      <c r="Q119" s="11"/>
      <c r="R119" s="208"/>
      <c r="S119" s="208"/>
      <c r="T119" s="208"/>
      <c r="U119" s="485"/>
      <c r="V119" s="485"/>
      <c r="W119" s="485"/>
      <c r="X119" s="485"/>
      <c r="Y119" s="485"/>
      <c r="Z119" s="485"/>
      <c r="AA119" s="485"/>
      <c r="AB119" s="485"/>
      <c r="AC119" s="485"/>
      <c r="AD119" s="485"/>
      <c r="AE119" s="485"/>
      <c r="AF119" s="485"/>
      <c r="AG119" s="485"/>
      <c r="AH119" s="485"/>
      <c r="AI119" s="485"/>
      <c r="AJ119" s="485"/>
      <c r="AK119" s="485"/>
      <c r="AL119" s="485"/>
      <c r="AM119" s="485"/>
      <c r="AN119" s="485"/>
      <c r="AO119" s="485"/>
      <c r="AP119" s="485"/>
      <c r="AQ119" s="485"/>
      <c r="AR119" s="485"/>
      <c r="AS119" s="485"/>
      <c r="AT119" s="485"/>
      <c r="AU119" s="485"/>
      <c r="AV119" s="485"/>
      <c r="AW119" s="485"/>
      <c r="AX119" s="485"/>
      <c r="AY119" s="485"/>
      <c r="AZ119" s="485"/>
      <c r="BA119" s="485"/>
      <c r="BB119" s="485"/>
      <c r="BC119" s="485"/>
      <c r="BD119" s="485"/>
      <c r="BE119" s="485"/>
      <c r="BF119" s="485"/>
      <c r="BG119" s="485"/>
      <c r="BH119" s="485"/>
      <c r="BI119" s="485"/>
      <c r="BJ119" s="485"/>
      <c r="BK119" s="485"/>
      <c r="BL119" s="485"/>
      <c r="BM119" s="485"/>
      <c r="BN119" s="485"/>
      <c r="BO119" s="485"/>
      <c r="BP119" s="485"/>
      <c r="BQ119" s="485"/>
      <c r="BR119" s="485"/>
      <c r="BS119" s="485"/>
      <c r="BT119" s="485"/>
      <c r="BU119" s="485"/>
      <c r="BV119" s="485"/>
      <c r="BW119" s="485"/>
      <c r="BX119" s="485"/>
      <c r="BY119" s="485"/>
      <c r="BZ119" s="485"/>
      <c r="CA119" s="485"/>
      <c r="CB119" s="485"/>
      <c r="CC119" s="37"/>
      <c r="CD119" s="317"/>
      <c r="CE119" s="317"/>
      <c r="CF119" s="8" t="s">
        <v>208</v>
      </c>
      <c r="CG119" s="321"/>
      <c r="CH119" s="321">
        <f ca="1">IF(CH116=0,0,
IF(CH116&lt;1,0,
IF($O113-CH114&lt;&gt;$O113,-PMT(Insert_Finance!$D$32,$O113,OFFSET(CH116,,(CH114-$O113),1,1),0,0),
IF(CH114=0,0,CG119))))</f>
        <v>0</v>
      </c>
      <c r="CI119" s="321">
        <f ca="1">IF(CI116=0,0,
IF(CI116&lt;1,0,
IF($O113-CI114&lt;&gt;$O113,-PMT(Insert_Finance!$D$32,$O113,OFFSET(CI116,,(CI114-$O113),1,1),0,0),
IF(CI114=0,0,CH119))))</f>
        <v>0</v>
      </c>
      <c r="CJ119" s="321">
        <f ca="1">IF(CJ116=0,0,
IF(CJ116&lt;1,0,
IF($O113-CJ114&lt;&gt;$O113,-PMT(Insert_Finance!$D$32,$O113,OFFSET(CJ116,,(CJ114-$O113),1,1),0,0),
IF(CJ114=0,0,CI119))))</f>
        <v>0</v>
      </c>
      <c r="CK119" s="321">
        <f ca="1">IF(CK116=0,0,
IF(CK116&lt;1,0,
IF($O113-CK114&lt;&gt;$O113,-PMT(Insert_Finance!$D$32,$O113,OFFSET(CK116,,(CK114-$O113),1,1),0,0),
IF(CK114=0,0,CJ119))))</f>
        <v>0</v>
      </c>
      <c r="CL119" s="321">
        <f ca="1">IF(CL116=0,0,
IF(CL116&lt;1,0,
IF($O113-CL114&lt;&gt;$O113,-PMT(Insert_Finance!$D$32,$O113,OFFSET(CL116,,(CL114-$O113),1,1),0,0),
IF(CL114=0,0,CK119))))</f>
        <v>0</v>
      </c>
      <c r="CM119" s="321">
        <f ca="1">IF(CM116=0,0,
IF(CM116&lt;1,0,
IF($O113-CM114&lt;&gt;$O113,-PMT(Insert_Finance!$D$32,$O113,OFFSET(CM116,,(CM114-$O113),1,1),0,0),
IF(CM114=0,0,CL119))))</f>
        <v>0</v>
      </c>
      <c r="CN119" s="321">
        <f ca="1">IF(CN116=0,0,
IF(CN116&lt;1,0,
IF($O113-CN114&lt;&gt;$O113,-PMT(Insert_Finance!$D$32,$O113,OFFSET(CN116,,(CN114-$O113),1,1),0,0),
IF(CN114=0,0,CM119))))</f>
        <v>0</v>
      </c>
      <c r="CO119" s="321">
        <f ca="1">IF(CO116=0,0,
IF(CO116&lt;1,0,
IF($O113-CO114&lt;&gt;$O113,-PMT(Insert_Finance!$D$32,$O113,OFFSET(CO116,,(CO114-$O113),1,1),0,0),
IF(CO114=0,0,CN119))))</f>
        <v>0</v>
      </c>
      <c r="CP119" s="321">
        <f ca="1">IF(CP116=0,0,
IF(CP116&lt;1,0,
IF($O113-CP114&lt;&gt;$O113,-PMT(Insert_Finance!$D$32,$O113,OFFSET(CP116,,(CP114-$O113),1,1),0,0),
IF(CP114=0,0,CO119))))</f>
        <v>0</v>
      </c>
      <c r="CQ119" s="321">
        <f ca="1">IF(CQ116=0,0,
IF(CQ116&lt;1,0,
IF($O113-CQ114&lt;&gt;$O113,-PMT(Insert_Finance!$D$32,$O113,OFFSET(CQ116,,(CQ114-$O113),1,1),0,0),
IF(CQ114=0,0,CP119))))</f>
        <v>0</v>
      </c>
      <c r="CR119" s="321">
        <f ca="1">IF(CR116=0,0,
IF(CR116&lt;1,0,
IF($O113-CR114&lt;&gt;$O113,-PMT(Insert_Finance!$D$32,$O113,OFFSET(CR116,,(CR114-$O113),1,1),0,0),
IF(CR114=0,0,CQ119))))</f>
        <v>0</v>
      </c>
      <c r="CS119" s="321">
        <f ca="1">IF(CS116=0,0,
IF(CS116&lt;1,0,
IF($O113-CS114&lt;&gt;$O113,-PMT(Insert_Finance!$D$32,$O113,OFFSET(CS116,,(CS114-$O113),1,1),0,0),
IF(CS114=0,0,CR119))))</f>
        <v>0</v>
      </c>
      <c r="CT119" s="321">
        <f ca="1">IF(CT116=0,0,
IF(CT116&lt;1,0,
IF($O113-CT114&lt;&gt;$O113,-PMT(Insert_Finance!$D$32,$O113,OFFSET(CT116,,(CT114-$O113),1,1),0,0),
IF(CT114=0,0,CS119))))</f>
        <v>0</v>
      </c>
      <c r="CU119" s="321">
        <f ca="1">IF(CU116=0,0,
IF(CU116&lt;1,0,
IF($O113-CU114&lt;&gt;$O113,-PMT(Insert_Finance!$D$32,$O113,OFFSET(CU116,,(CU114-$O113),1,1),0,0),
IF(CU114=0,0,CT119))))</f>
        <v>0</v>
      </c>
      <c r="CV119" s="321">
        <f ca="1">IF(CV116=0,0,
IF(CV116&lt;1,0,
IF($O113-CV114&lt;&gt;$O113,-PMT(Insert_Finance!$D$32,$O113,OFFSET(CV116,,(CV114-$O113),1,1),0,0),
IF(CV114=0,0,CU119))))</f>
        <v>0</v>
      </c>
      <c r="CW119" s="321">
        <f ca="1">IF(CW116=0,0,
IF(CW116&lt;1,0,
IF($O113-CW114&lt;&gt;$O113,-PMT(Insert_Finance!$D$32,$O113,OFFSET(CW116,,(CW114-$O113),1,1),0,0),
IF(CW114=0,0,CV119))))</f>
        <v>0</v>
      </c>
      <c r="CX119" s="321">
        <f ca="1">IF(CX116=0,0,
IF(CX116&lt;1,0,
IF($O113-CX114&lt;&gt;$O113,-PMT(Insert_Finance!$D$32,$O113,OFFSET(CX116,,(CX114-$O113),1,1),0,0),
IF(CX114=0,0,CW119))))</f>
        <v>0</v>
      </c>
      <c r="CY119" s="321">
        <f ca="1">IF(CY116=0,0,
IF(CY116&lt;1,0,
IF($O113-CY114&lt;&gt;$O113,-PMT(Insert_Finance!$D$32,$O113,OFFSET(CY116,,(CY114-$O113),1,1),0,0),
IF(CY114=0,0,CX119))))</f>
        <v>0</v>
      </c>
      <c r="CZ119" s="321">
        <f ca="1">IF(CZ116=0,0,
IF(CZ116&lt;1,0,
IF($O113-CZ114&lt;&gt;$O113,-PMT(Insert_Finance!$D$32,$O113,OFFSET(CZ116,,(CZ114-$O113),1,1),0,0),
IF(CZ114=0,0,CY119))))</f>
        <v>0</v>
      </c>
      <c r="DA119" s="321">
        <f ca="1">IF(DA116=0,0,
IF(DA116&lt;1,0,
IF($O113-DA114&lt;&gt;$O113,-PMT(Insert_Finance!$D$32,$O113,OFFSET(DA116,,(DA114-$O113),1,1),0,0),
IF(DA114=0,0,CZ119))))</f>
        <v>0</v>
      </c>
    </row>
    <row r="120" spans="2:105" ht="30" customHeight="1" collapsed="1">
      <c r="B120" s="287"/>
      <c r="C120" s="310"/>
      <c r="D120" s="310"/>
      <c r="E120" s="310"/>
      <c r="F120" s="311" t="str">
        <f>_xlfn.IFNA(INDEX(Table_Def[[Asset category]:[Unit]],MATCH(Insert_Assets!C120,Table_Def[Asset category],0),2),"")</f>
        <v/>
      </c>
      <c r="G120" s="481"/>
      <c r="H120" s="439" t="s">
        <v>221</v>
      </c>
      <c r="I120" s="544">
        <f t="shared" si="221"/>
        <v>0</v>
      </c>
      <c r="J120" s="348"/>
      <c r="K120" s="310"/>
      <c r="L120" s="544">
        <f t="shared" si="322"/>
        <v>0</v>
      </c>
      <c r="M120" s="543">
        <f t="shared" si="251"/>
        <v>1</v>
      </c>
      <c r="N120" s="544">
        <f t="shared" si="222"/>
        <v>0</v>
      </c>
      <c r="O120" s="314">
        <f>_xlfn.IFNA(IF(INDEX(Table_Def[],MATCH(C120,Table_Def[Asset category],0),3)=0,20,INDEX(Table_Def[],MATCH(C120,Table_Def[Asset category],0),3)),0)</f>
        <v>0</v>
      </c>
      <c r="Q120" s="11"/>
      <c r="R120" s="208"/>
      <c r="S120" s="208"/>
      <c r="T120" s="208"/>
      <c r="U120" s="485">
        <f>SUMIF($CH$7:$DA$7,U$16,$CH124:$DA124)</f>
        <v>0</v>
      </c>
      <c r="V120" s="485">
        <f>SUMIF($CH$7:$DA$7,U$16,$CH123:$DA123)</f>
        <v>0</v>
      </c>
      <c r="W120" s="485">
        <f>SUMIF($CH$7:$DA$7,U$16,$CH125:$DA125)</f>
        <v>0</v>
      </c>
      <c r="X120" s="485">
        <f>SUMIF($CH$7:$DA$7,X$16,$CH124:$DA124)</f>
        <v>0</v>
      </c>
      <c r="Y120" s="485">
        <f>SUMIF($CH$7:$DA$7,X$16,$CH123:$DA123)</f>
        <v>0</v>
      </c>
      <c r="Z120" s="485">
        <f>SUMIF($CH$7:$DA$7,X$16,$CH125:$DA125)</f>
        <v>0</v>
      </c>
      <c r="AA120" s="485">
        <f>SUMIF($CH$7:$DA$7,AA$16,$CH124:$DA124)</f>
        <v>0</v>
      </c>
      <c r="AB120" s="485">
        <f>SUMIF($CH$7:$DA$7,AA$16,$CH123:$DA123)</f>
        <v>0</v>
      </c>
      <c r="AC120" s="485">
        <f>SUMIF($CH$7:$DA$7,AA$16,$CH125:$DA125)</f>
        <v>0</v>
      </c>
      <c r="AD120" s="485">
        <f>SUMIF($CH$7:$DA$7,AD$16,$CH124:$DA124)</f>
        <v>0</v>
      </c>
      <c r="AE120" s="485">
        <f>SUMIF($CH$7:$DA$7,AD$16,$CH123:$DA123)</f>
        <v>0</v>
      </c>
      <c r="AF120" s="485">
        <f>SUMIF($CH$7:$DA$7,AD$16,$CH125:$DA125)</f>
        <v>0</v>
      </c>
      <c r="AG120" s="485">
        <f>SUMIF($CH$7:$DA$7,AG$16,$CH124:$DA124)</f>
        <v>0</v>
      </c>
      <c r="AH120" s="485">
        <f>SUMIF($CH$7:$DA$7,AG$16,$CH123:$DA123)</f>
        <v>0</v>
      </c>
      <c r="AI120" s="485">
        <f>SUMIF($CH$7:$DA$7,AG$16,$CH125:$DA125)</f>
        <v>0</v>
      </c>
      <c r="AJ120" s="485">
        <f>SUMIF($CH$7:$DA$7,AJ$16,$CH124:$DA124)</f>
        <v>0</v>
      </c>
      <c r="AK120" s="485">
        <f>SUMIF($CH$7:$DA$7,AJ$16,$CH123:$DA123)</f>
        <v>0</v>
      </c>
      <c r="AL120" s="485">
        <f>SUMIF($CH$7:$DA$7,AJ$16,$CH125:$DA125)</f>
        <v>0</v>
      </c>
      <c r="AM120" s="485">
        <f>SUMIF($CH$7:$DA$7,AM$16,$CH124:$DA124)</f>
        <v>0</v>
      </c>
      <c r="AN120" s="485">
        <f>SUMIF($CH$7:$DA$7,AM$16,$CH123:$DA123)</f>
        <v>0</v>
      </c>
      <c r="AO120" s="485">
        <f>SUMIF($CH$7:$DA$7,AM$16,$CH125:$DA125)</f>
        <v>0</v>
      </c>
      <c r="AP120" s="485">
        <f>SUMIF($CH$7:$DA$7,AP$16,$CH124:$DA124)</f>
        <v>0</v>
      </c>
      <c r="AQ120" s="485">
        <f>SUMIF($CH$7:$DA$7,AP$16,$CH123:$DA123)</f>
        <v>0</v>
      </c>
      <c r="AR120" s="485">
        <f>SUMIF($CH$7:$DA$7,AP$16,$CH125:$DA125)</f>
        <v>0</v>
      </c>
      <c r="AS120" s="485">
        <f>SUMIF($CH$7:$DA$7,AS$16,$CH124:$DA124)</f>
        <v>0</v>
      </c>
      <c r="AT120" s="485">
        <f>SUMIF($CH$7:$DA$7,AS$16,$CH123:$DA123)</f>
        <v>0</v>
      </c>
      <c r="AU120" s="485">
        <f>SUMIF($CH$7:$DA$7,AS$16,$CH125:$DA125)</f>
        <v>0</v>
      </c>
      <c r="AV120" s="485">
        <f>SUMIF($CH$7:$DA$7,AV$16,$CH124:$DA124)</f>
        <v>0</v>
      </c>
      <c r="AW120" s="485">
        <f>SUMIF($CH$7:$DA$7,AV$16,$CH123:$DA123)</f>
        <v>0</v>
      </c>
      <c r="AX120" s="485">
        <f>SUMIF($CH$7:$DA$7,AV$16,$CH125:$DA125)</f>
        <v>0</v>
      </c>
      <c r="AY120" s="485">
        <f>SUMIF($CH$7:$DA$7,AY$16,$CH124:$DA124)</f>
        <v>0</v>
      </c>
      <c r="AZ120" s="485">
        <f>SUMIF($CH$7:$DA$7,AY$16,$CH123:$DA123)</f>
        <v>0</v>
      </c>
      <c r="BA120" s="485">
        <f>SUMIF($CH$7:$DA$7,AY$16,$CH125:$DA125)</f>
        <v>0</v>
      </c>
      <c r="BB120" s="485">
        <f>SUMIF($CH$7:$DA$7,BB$16,$CH124:$DA124)</f>
        <v>0</v>
      </c>
      <c r="BC120" s="485">
        <f>SUMIF($CH$7:$DA$7,BB$16,$CH123:$DA123)</f>
        <v>0</v>
      </c>
      <c r="BD120" s="485">
        <f>SUMIF($CH$7:$DA$7,BB$16,$CH125:$DA125)</f>
        <v>0</v>
      </c>
      <c r="BE120" s="485">
        <f>SUMIF($CH$7:$DA$7,BE$16,$CH124:$DA124)</f>
        <v>0</v>
      </c>
      <c r="BF120" s="485">
        <f>SUMIF($CH$7:$DA$7,BE$16,$CH123:$DA123)</f>
        <v>0</v>
      </c>
      <c r="BG120" s="485">
        <f>SUMIF($CH$7:$DA$7,BE$16,$CH125:$DA125)</f>
        <v>0</v>
      </c>
      <c r="BH120" s="485">
        <f>SUMIF($CH$7:$DA$7,BH$16,$CH124:$DA124)</f>
        <v>0</v>
      </c>
      <c r="BI120" s="485">
        <f>SUMIF($CH$7:$DA$7,BH$16,$CH123:$DA123)</f>
        <v>0</v>
      </c>
      <c r="BJ120" s="485">
        <f>SUMIF($CH$7:$DA$7,BH$16,$CH125:$DA125)</f>
        <v>0</v>
      </c>
      <c r="BK120" s="485">
        <f>SUMIF($CH$7:$DA$7,BK$16,$CH124:$DA124)</f>
        <v>0</v>
      </c>
      <c r="BL120" s="485">
        <f>SUMIF($CH$7:$DA$7,BK$16,$CH123:$DA123)</f>
        <v>0</v>
      </c>
      <c r="BM120" s="485">
        <f>SUMIF($CH$7:$DA$7,BK$16,$CH125:$DA125)</f>
        <v>0</v>
      </c>
      <c r="BN120" s="485">
        <f>SUMIF($CH$7:$DA$7,BN$16,$CH124:$DA124)</f>
        <v>0</v>
      </c>
      <c r="BO120" s="485">
        <f>SUMIF($CH$7:$DA$7,BN$16,$CH123:$DA123)</f>
        <v>0</v>
      </c>
      <c r="BP120" s="485">
        <f>SUMIF($CH$7:$DA$7,BN$16,$CH125:$DA125)</f>
        <v>0</v>
      </c>
      <c r="BQ120" s="485">
        <f>SUMIF($CH$7:$DA$7,BQ$16,$CH124:$DA124)</f>
        <v>0</v>
      </c>
      <c r="BR120" s="485">
        <f>SUMIF($CH$7:$DA$7,BQ$16,$CH123:$DA123)</f>
        <v>0</v>
      </c>
      <c r="BS120" s="485">
        <f>SUMIF($CH$7:$DA$7,BQ$16,$CH125:$DA125)</f>
        <v>0</v>
      </c>
      <c r="BT120" s="485">
        <f>SUMIF($CH$7:$DA$7,BT$16,$CH124:$DA124)</f>
        <v>0</v>
      </c>
      <c r="BU120" s="485">
        <f>SUMIF($CH$7:$DA$7,BT$16,$CH123:$DA123)</f>
        <v>0</v>
      </c>
      <c r="BV120" s="485">
        <f>SUMIF($CH$7:$DA$7,BT$16,$CH125:$DA125)</f>
        <v>0</v>
      </c>
      <c r="BW120" s="485">
        <f>SUMIF($CH$7:$DA$7,BW$16,$CH124:$DA124)</f>
        <v>0</v>
      </c>
      <c r="BX120" s="485">
        <f>SUMIF($CH$7:$DA$7,BW$16,$CH123:$DA123)</f>
        <v>0</v>
      </c>
      <c r="BY120" s="485">
        <f>SUMIF($CH$7:$DA$7,BW$16,$CH125:$DA125)</f>
        <v>0</v>
      </c>
      <c r="BZ120" s="485">
        <f>SUMIF($CH$7:$DA$7,BZ$16,$CH124:$DA124)</f>
        <v>0</v>
      </c>
      <c r="CA120" s="485">
        <f>SUMIF($CH$7:$DA$7,BZ$16,$CH123:$DA123)</f>
        <v>0</v>
      </c>
      <c r="CB120" s="485">
        <f>SUMIF($CH$7:$DA$7,BZ$16,$CH125:$DA125)</f>
        <v>0</v>
      </c>
      <c r="CC120" s="37"/>
      <c r="CD120" s="317"/>
      <c r="CE120" s="317"/>
      <c r="CG120" s="72"/>
      <c r="CH120" s="321"/>
    </row>
    <row r="121" spans="2:105" ht="15" hidden="1" customHeight="1" outlineLevel="1">
      <c r="B121" s="287"/>
      <c r="C121" s="310"/>
      <c r="D121" s="310"/>
      <c r="E121" s="310"/>
      <c r="F121" s="311" t="str">
        <f>_xlfn.IFNA(INDEX(Table_Def[[Asset category]:[Unit]],MATCH(Insert_Assets!C121,Table_Def[Asset category],0),2),"")</f>
        <v/>
      </c>
      <c r="G121" s="481"/>
      <c r="H121" s="439" t="s">
        <v>221</v>
      </c>
      <c r="I121" s="544">
        <f t="shared" si="221"/>
        <v>0</v>
      </c>
      <c r="J121" s="345"/>
      <c r="K121" s="310"/>
      <c r="L121" s="544">
        <f t="shared" si="322"/>
        <v>0</v>
      </c>
      <c r="M121" s="543">
        <f t="shared" si="251"/>
        <v>1</v>
      </c>
      <c r="N121" s="544">
        <f t="shared" si="222"/>
        <v>0</v>
      </c>
      <c r="O121" s="314">
        <f>_xlfn.IFNA(IF(INDEX(Table_Def[],MATCH(C121,Table_Def[Asset category],0),3)=0,20,INDEX(Table_Def[],MATCH(C121,Table_Def[Asset category],0),3)),0)</f>
        <v>0</v>
      </c>
      <c r="Q121" s="11"/>
      <c r="R121" s="208"/>
      <c r="S121" s="208"/>
      <c r="T121" s="208"/>
      <c r="U121" s="485"/>
      <c r="V121" s="485"/>
      <c r="W121" s="485"/>
      <c r="X121" s="485"/>
      <c r="Y121" s="485"/>
      <c r="Z121" s="485"/>
      <c r="AA121" s="485"/>
      <c r="AB121" s="485"/>
      <c r="AC121" s="485"/>
      <c r="AD121" s="485"/>
      <c r="AE121" s="485"/>
      <c r="AF121" s="485"/>
      <c r="AG121" s="485"/>
      <c r="AH121" s="485"/>
      <c r="AI121" s="485"/>
      <c r="AJ121" s="485"/>
      <c r="AK121" s="485"/>
      <c r="AL121" s="485"/>
      <c r="AM121" s="485"/>
      <c r="AN121" s="485"/>
      <c r="AO121" s="485"/>
      <c r="AP121" s="485"/>
      <c r="AQ121" s="485"/>
      <c r="AR121" s="485"/>
      <c r="AS121" s="485"/>
      <c r="AT121" s="485"/>
      <c r="AU121" s="485"/>
      <c r="AV121" s="485"/>
      <c r="AW121" s="485"/>
      <c r="AX121" s="485"/>
      <c r="AY121" s="485"/>
      <c r="AZ121" s="485"/>
      <c r="BA121" s="485"/>
      <c r="BB121" s="485"/>
      <c r="BC121" s="485"/>
      <c r="BD121" s="485"/>
      <c r="BE121" s="485"/>
      <c r="BF121" s="485"/>
      <c r="BG121" s="485"/>
      <c r="BH121" s="485"/>
      <c r="BI121" s="485"/>
      <c r="BJ121" s="485"/>
      <c r="BK121" s="485"/>
      <c r="BL121" s="485"/>
      <c r="BM121" s="485"/>
      <c r="BN121" s="485"/>
      <c r="BO121" s="485"/>
      <c r="BP121" s="485"/>
      <c r="BQ121" s="485"/>
      <c r="BR121" s="485"/>
      <c r="BS121" s="485"/>
      <c r="BT121" s="485"/>
      <c r="BU121" s="485"/>
      <c r="BV121" s="485"/>
      <c r="BW121" s="485"/>
      <c r="BX121" s="485"/>
      <c r="BY121" s="485"/>
      <c r="BZ121" s="485"/>
      <c r="CA121" s="485"/>
      <c r="CB121" s="485"/>
      <c r="CC121" s="37"/>
      <c r="CD121" s="317"/>
      <c r="CE121" s="317"/>
      <c r="CF121" s="8" t="s">
        <v>218</v>
      </c>
      <c r="CG121" s="72"/>
      <c r="CH121" s="320">
        <f>IF($J120=CH$7,$O120,
IF(CG120&gt;0,CG120-1,0))</f>
        <v>0</v>
      </c>
      <c r="CI121" s="320">
        <f ca="1">IF(OR($J120=CI$7,CH122=$O120),$O120,
IF(CH121&gt;0,CH121-1,0))</f>
        <v>0</v>
      </c>
      <c r="CJ121" s="320">
        <f t="shared" ref="CJ121" ca="1" si="326">IF(OR($J120=CJ$7,CI122=$O120),$O120,
IF(CI121&gt;0,CI121-1,0))</f>
        <v>0</v>
      </c>
      <c r="CK121" s="320">
        <f t="shared" ref="CK121" ca="1" si="327">IF(OR($J120=CK$7,CJ122=$O120),$O120,
IF(CJ121&gt;0,CJ121-1,0))</f>
        <v>0</v>
      </c>
      <c r="CL121" s="320">
        <f t="shared" ref="CL121" ca="1" si="328">IF(OR($J120=CL$7,CK122=$O120),$O120,
IF(CK121&gt;0,CK121-1,0))</f>
        <v>0</v>
      </c>
      <c r="CM121" s="320">
        <f t="shared" ref="CM121" ca="1" si="329">IF(OR($J120=CM$7,CL122=$O120),$O120,
IF(CL121&gt;0,CL121-1,0))</f>
        <v>0</v>
      </c>
      <c r="CN121" s="320">
        <f t="shared" ref="CN121" ca="1" si="330">IF(OR($J120=CN$7,CM122=$O120),$O120,
IF(CM121&gt;0,CM121-1,0))</f>
        <v>0</v>
      </c>
      <c r="CO121" s="320">
        <f t="shared" ref="CO121" ca="1" si="331">IF(OR($J120=CO$7,CN122=$O120),$O120,
IF(CN121&gt;0,CN121-1,0))</f>
        <v>0</v>
      </c>
      <c r="CP121" s="320">
        <f t="shared" ref="CP121" ca="1" si="332">IF(OR($J120=CP$7,CO122=$O120),$O120,
IF(CO121&gt;0,CO121-1,0))</f>
        <v>0</v>
      </c>
      <c r="CQ121" s="320">
        <f t="shared" ref="CQ121" ca="1" si="333">IF(OR($J120=CQ$7,CP122=$O120),$O120,
IF(CP121&gt;0,CP121-1,0))</f>
        <v>0</v>
      </c>
      <c r="CR121" s="320">
        <f t="shared" ref="CR121" ca="1" si="334">IF(OR($J120=CR$7,CQ122=$O120),$O120,
IF(CQ121&gt;0,CQ121-1,0))</f>
        <v>0</v>
      </c>
      <c r="CS121" s="320">
        <f t="shared" ref="CS121" ca="1" si="335">IF(OR($J120=CS$7,CR122=$O120),$O120,
IF(CR121&gt;0,CR121-1,0))</f>
        <v>0</v>
      </c>
      <c r="CT121" s="320">
        <f t="shared" ref="CT121" ca="1" si="336">IF(OR($J120=CT$7,CS122=$O120),$O120,
IF(CS121&gt;0,CS121-1,0))</f>
        <v>0</v>
      </c>
      <c r="CU121" s="320">
        <f t="shared" ref="CU121" ca="1" si="337">IF(OR($J120=CU$7,CT122=$O120),$O120,
IF(CT121&gt;0,CT121-1,0))</f>
        <v>0</v>
      </c>
      <c r="CV121" s="320">
        <f t="shared" ref="CV121" ca="1" si="338">IF(OR($J120=CV$7,CU122=$O120),$O120,
IF(CU121&gt;0,CU121-1,0))</f>
        <v>0</v>
      </c>
      <c r="CW121" s="320">
        <f t="shared" ref="CW121" ca="1" si="339">IF(OR($J120=CW$7,CV122=$O120),$O120,
IF(CV121&gt;0,CV121-1,0))</f>
        <v>0</v>
      </c>
      <c r="CX121" s="320">
        <f t="shared" ref="CX121" ca="1" si="340">IF(OR($J120=CX$7,CW122=$O120),$O120,
IF(CW121&gt;0,CW121-1,0))</f>
        <v>0</v>
      </c>
      <c r="CY121" s="320">
        <f t="shared" ref="CY121" ca="1" si="341">IF(OR($J120=CY$7,CX122=$O120),$O120,
IF(CX121&gt;0,CX121-1,0))</f>
        <v>0</v>
      </c>
      <c r="CZ121" s="320">
        <f t="shared" ref="CZ121" ca="1" si="342">IF(OR($J120=CZ$7,CY122=$O120),$O120,
IF(CY121&gt;0,CY121-1,0))</f>
        <v>0</v>
      </c>
      <c r="DA121" s="320">
        <f t="shared" ref="DA121" ca="1" si="343">IF(OR($J120=DA$7,CZ122=$O120),$O120,
IF(CZ121&gt;0,CZ121-1,0))</f>
        <v>0</v>
      </c>
    </row>
    <row r="122" spans="2:105" ht="15" hidden="1" customHeight="1" outlineLevel="1">
      <c r="B122" s="287"/>
      <c r="C122" s="310"/>
      <c r="D122" s="310"/>
      <c r="E122" s="310"/>
      <c r="F122" s="311" t="str">
        <f>_xlfn.IFNA(INDEX(Table_Def[[Asset category]:[Unit]],MATCH(Insert_Assets!C122,Table_Def[Asset category],0),2),"")</f>
        <v/>
      </c>
      <c r="G122" s="481"/>
      <c r="H122" s="439" t="s">
        <v>221</v>
      </c>
      <c r="I122" s="544">
        <f t="shared" si="221"/>
        <v>0</v>
      </c>
      <c r="J122" s="345"/>
      <c r="K122" s="310"/>
      <c r="L122" s="544"/>
      <c r="M122" s="543">
        <f t="shared" si="251"/>
        <v>1</v>
      </c>
      <c r="N122" s="544">
        <f t="shared" si="222"/>
        <v>0</v>
      </c>
      <c r="O122" s="314">
        <f>_xlfn.IFNA(IF(INDEX(Table_Def[],MATCH(C122,Table_Def[Asset category],0),3)=0,20,INDEX(Table_Def[],MATCH(C122,Table_Def[Asset category],0),3)),0)</f>
        <v>0</v>
      </c>
      <c r="Q122" s="11"/>
      <c r="R122" s="208"/>
      <c r="S122" s="208"/>
      <c r="T122" s="208"/>
      <c r="U122" s="485"/>
      <c r="V122" s="485"/>
      <c r="W122" s="485"/>
      <c r="X122" s="485"/>
      <c r="Y122" s="485"/>
      <c r="Z122" s="485"/>
      <c r="AA122" s="485"/>
      <c r="AB122" s="485"/>
      <c r="AC122" s="485"/>
      <c r="AD122" s="485"/>
      <c r="AE122" s="485"/>
      <c r="AF122" s="485"/>
      <c r="AG122" s="485"/>
      <c r="AH122" s="485"/>
      <c r="AI122" s="485"/>
      <c r="AJ122" s="485"/>
      <c r="AK122" s="485"/>
      <c r="AL122" s="485"/>
      <c r="AM122" s="485"/>
      <c r="AN122" s="485"/>
      <c r="AO122" s="485"/>
      <c r="AP122" s="485"/>
      <c r="AQ122" s="485"/>
      <c r="AR122" s="485"/>
      <c r="AS122" s="485"/>
      <c r="AT122" s="485"/>
      <c r="AU122" s="485"/>
      <c r="AV122" s="485"/>
      <c r="AW122" s="485"/>
      <c r="AX122" s="485"/>
      <c r="AY122" s="485"/>
      <c r="AZ122" s="485"/>
      <c r="BA122" s="485"/>
      <c r="BB122" s="485"/>
      <c r="BC122" s="485"/>
      <c r="BD122" s="485"/>
      <c r="BE122" s="485"/>
      <c r="BF122" s="485"/>
      <c r="BG122" s="485"/>
      <c r="BH122" s="485"/>
      <c r="BI122" s="485"/>
      <c r="BJ122" s="485"/>
      <c r="BK122" s="485"/>
      <c r="BL122" s="485"/>
      <c r="BM122" s="485"/>
      <c r="BN122" s="485"/>
      <c r="BO122" s="485"/>
      <c r="BP122" s="485"/>
      <c r="BQ122" s="485"/>
      <c r="BR122" s="485"/>
      <c r="BS122" s="485"/>
      <c r="BT122" s="485"/>
      <c r="BU122" s="485"/>
      <c r="BV122" s="485"/>
      <c r="BW122" s="485"/>
      <c r="BX122" s="485"/>
      <c r="BY122" s="485"/>
      <c r="BZ122" s="485"/>
      <c r="CA122" s="485"/>
      <c r="CB122" s="485"/>
      <c r="CC122" s="37"/>
      <c r="CD122" s="317"/>
      <c r="CE122" s="317"/>
      <c r="CF122" s="8" t="s">
        <v>219</v>
      </c>
      <c r="CG122" s="72"/>
      <c r="CH122" s="320">
        <f t="shared" ref="CH122" ca="1" si="344">IF(AND(CH121=$O120,CH121&gt;0),1,IF(CH121=0,0,OFFSET(CH121,,(CH121-$O120),1,1)-CH121+1))</f>
        <v>0</v>
      </c>
      <c r="CI122" s="320">
        <f ca="1">IF(AND(CI121=$O120,CI121&gt;0),1,IF(CI121=0,0,OFFSET(CI121,,(CI121-$O120),1,1)-CI121+1))</f>
        <v>0</v>
      </c>
      <c r="CJ122" s="320">
        <f t="shared" ref="CJ122:DA122" ca="1" si="345">IF(AND(CJ121=$O120,CJ121&gt;0),1,IF(CJ121=0,0,OFFSET(CJ121,,(CJ121-$O120),1,1)-CJ121+1))</f>
        <v>0</v>
      </c>
      <c r="CK122" s="320">
        <f t="shared" ca="1" si="345"/>
        <v>0</v>
      </c>
      <c r="CL122" s="320">
        <f t="shared" ca="1" si="345"/>
        <v>0</v>
      </c>
      <c r="CM122" s="320">
        <f t="shared" ca="1" si="345"/>
        <v>0</v>
      </c>
      <c r="CN122" s="320">
        <f t="shared" ca="1" si="345"/>
        <v>0</v>
      </c>
      <c r="CO122" s="320">
        <f t="shared" ca="1" si="345"/>
        <v>0</v>
      </c>
      <c r="CP122" s="320">
        <f t="shared" ca="1" si="345"/>
        <v>0</v>
      </c>
      <c r="CQ122" s="320">
        <f t="shared" ca="1" si="345"/>
        <v>0</v>
      </c>
      <c r="CR122" s="320">
        <f t="shared" ca="1" si="345"/>
        <v>0</v>
      </c>
      <c r="CS122" s="320">
        <f t="shared" ca="1" si="345"/>
        <v>0</v>
      </c>
      <c r="CT122" s="320">
        <f t="shared" ca="1" si="345"/>
        <v>0</v>
      </c>
      <c r="CU122" s="320">
        <f t="shared" ca="1" si="345"/>
        <v>0</v>
      </c>
      <c r="CV122" s="320">
        <f t="shared" ca="1" si="345"/>
        <v>0</v>
      </c>
      <c r="CW122" s="320">
        <f t="shared" ca="1" si="345"/>
        <v>0</v>
      </c>
      <c r="CX122" s="320">
        <f t="shared" ca="1" si="345"/>
        <v>0</v>
      </c>
      <c r="CY122" s="320">
        <f t="shared" ca="1" si="345"/>
        <v>0</v>
      </c>
      <c r="CZ122" s="320">
        <f t="shared" ca="1" si="345"/>
        <v>0</v>
      </c>
      <c r="DA122" s="320">
        <f t="shared" ca="1" si="345"/>
        <v>0</v>
      </c>
    </row>
    <row r="123" spans="2:105" ht="15" hidden="1" customHeight="1" outlineLevel="1">
      <c r="B123" s="287"/>
      <c r="C123" s="310"/>
      <c r="D123" s="310"/>
      <c r="E123" s="310"/>
      <c r="F123" s="311" t="str">
        <f>_xlfn.IFNA(INDEX(Table_Def[[Asset category]:[Unit]],MATCH(Insert_Assets!C123,Table_Def[Asset category],0),2),"")</f>
        <v/>
      </c>
      <c r="G123" s="481"/>
      <c r="H123" s="439" t="s">
        <v>221</v>
      </c>
      <c r="I123" s="544">
        <f t="shared" si="221"/>
        <v>0</v>
      </c>
      <c r="J123" s="345"/>
      <c r="K123" s="310"/>
      <c r="L123" s="544">
        <f t="shared" ref="L123:L128" si="346">SUMIF($K$21:$K$383,K123,$I$21:$I$383)</f>
        <v>0</v>
      </c>
      <c r="M123" s="543">
        <f t="shared" si="251"/>
        <v>1</v>
      </c>
      <c r="N123" s="544">
        <f t="shared" si="222"/>
        <v>0</v>
      </c>
      <c r="O123" s="314">
        <f>_xlfn.IFNA(IF(INDEX(Table_Def[],MATCH(C123,Table_Def[Asset category],0),3)=0,20,INDEX(Table_Def[],MATCH(C123,Table_Def[Asset category],0),3)),0)</f>
        <v>0</v>
      </c>
      <c r="Q123" s="11"/>
      <c r="R123" s="208"/>
      <c r="S123" s="208"/>
      <c r="T123" s="208"/>
      <c r="U123" s="485"/>
      <c r="V123" s="485"/>
      <c r="W123" s="485"/>
      <c r="X123" s="485"/>
      <c r="Y123" s="485"/>
      <c r="Z123" s="485"/>
      <c r="AA123" s="485"/>
      <c r="AB123" s="485"/>
      <c r="AC123" s="485"/>
      <c r="AD123" s="485"/>
      <c r="AE123" s="485"/>
      <c r="AF123" s="485"/>
      <c r="AG123" s="485"/>
      <c r="AH123" s="485"/>
      <c r="AI123" s="485"/>
      <c r="AJ123" s="485"/>
      <c r="AK123" s="485"/>
      <c r="AL123" s="485"/>
      <c r="AM123" s="485"/>
      <c r="AN123" s="485"/>
      <c r="AO123" s="485"/>
      <c r="AP123" s="485"/>
      <c r="AQ123" s="485"/>
      <c r="AR123" s="485"/>
      <c r="AS123" s="485"/>
      <c r="AT123" s="485"/>
      <c r="AU123" s="485"/>
      <c r="AV123" s="485"/>
      <c r="AW123" s="485"/>
      <c r="AX123" s="485"/>
      <c r="AY123" s="485"/>
      <c r="AZ123" s="485"/>
      <c r="BA123" s="485"/>
      <c r="BB123" s="485"/>
      <c r="BC123" s="485"/>
      <c r="BD123" s="485"/>
      <c r="BE123" s="485"/>
      <c r="BF123" s="485"/>
      <c r="BG123" s="485"/>
      <c r="BH123" s="485"/>
      <c r="BI123" s="485"/>
      <c r="BJ123" s="485"/>
      <c r="BK123" s="485"/>
      <c r="BL123" s="485"/>
      <c r="BM123" s="485"/>
      <c r="BN123" s="485"/>
      <c r="BO123" s="485"/>
      <c r="BP123" s="485"/>
      <c r="BQ123" s="485"/>
      <c r="BR123" s="485"/>
      <c r="BS123" s="485"/>
      <c r="BT123" s="485"/>
      <c r="BU123" s="485"/>
      <c r="BV123" s="485"/>
      <c r="BW123" s="485"/>
      <c r="BX123" s="485"/>
      <c r="BY123" s="485"/>
      <c r="BZ123" s="485"/>
      <c r="CA123" s="485"/>
      <c r="CB123" s="485"/>
      <c r="CC123" s="37"/>
      <c r="CD123" s="317"/>
      <c r="CE123" s="317"/>
      <c r="CF123" s="8" t="s">
        <v>205</v>
      </c>
      <c r="CH123" s="321">
        <f t="shared" ref="CH123:CL123" si="347">IF($J120=CH$7,$I120*$M120,IF(CH121=$O120,$I120,
IF(CG123&gt;0,+CG123-CG124,0)))</f>
        <v>0</v>
      </c>
      <c r="CI123" s="321">
        <f t="shared" ca="1" si="347"/>
        <v>0</v>
      </c>
      <c r="CJ123" s="321">
        <f t="shared" ca="1" si="347"/>
        <v>0</v>
      </c>
      <c r="CK123" s="321">
        <f t="shared" ca="1" si="347"/>
        <v>0</v>
      </c>
      <c r="CL123" s="321">
        <f t="shared" ca="1" si="347"/>
        <v>0</v>
      </c>
      <c r="CM123" s="321">
        <f ca="1">IF($J120=CM$7,$I120*$M120,IF(CM121=$O120,$I120,
IF(CL123&gt;0,+CL123-CL124,0)))</f>
        <v>0</v>
      </c>
      <c r="CN123" s="321">
        <f t="shared" ref="CN123:DA123" ca="1" si="348">IF($J120=CN$7,$I120*$M120,IF(CN121=$O120,$I120,
IF(CM123&gt;0,+CM123-CM124,0)))</f>
        <v>0</v>
      </c>
      <c r="CO123" s="321">
        <f t="shared" ca="1" si="348"/>
        <v>0</v>
      </c>
      <c r="CP123" s="321">
        <f t="shared" ca="1" si="348"/>
        <v>0</v>
      </c>
      <c r="CQ123" s="321">
        <f t="shared" ca="1" si="348"/>
        <v>0</v>
      </c>
      <c r="CR123" s="321">
        <f t="shared" ca="1" si="348"/>
        <v>0</v>
      </c>
      <c r="CS123" s="321">
        <f t="shared" ca="1" si="348"/>
        <v>0</v>
      </c>
      <c r="CT123" s="321">
        <f t="shared" ca="1" si="348"/>
        <v>0</v>
      </c>
      <c r="CU123" s="321">
        <f t="shared" ca="1" si="348"/>
        <v>0</v>
      </c>
      <c r="CV123" s="321">
        <f t="shared" ca="1" si="348"/>
        <v>0</v>
      </c>
      <c r="CW123" s="321">
        <f t="shared" ca="1" si="348"/>
        <v>0</v>
      </c>
      <c r="CX123" s="321">
        <f t="shared" ca="1" si="348"/>
        <v>0</v>
      </c>
      <c r="CY123" s="321">
        <f t="shared" ca="1" si="348"/>
        <v>0</v>
      </c>
      <c r="CZ123" s="321">
        <f t="shared" ca="1" si="348"/>
        <v>0</v>
      </c>
      <c r="DA123" s="321">
        <f t="shared" ca="1" si="348"/>
        <v>0</v>
      </c>
    </row>
    <row r="124" spans="2:105" ht="15" hidden="1" customHeight="1" outlineLevel="1">
      <c r="B124" s="287"/>
      <c r="C124" s="310"/>
      <c r="D124" s="310"/>
      <c r="E124" s="310"/>
      <c r="F124" s="311" t="str">
        <f>_xlfn.IFNA(INDEX(Table_Def[[Asset category]:[Unit]],MATCH(Insert_Assets!C124,Table_Def[Asset category],0),2),"")</f>
        <v/>
      </c>
      <c r="G124" s="481"/>
      <c r="H124" s="439" t="s">
        <v>221</v>
      </c>
      <c r="I124" s="544">
        <f t="shared" si="221"/>
        <v>0</v>
      </c>
      <c r="J124" s="345"/>
      <c r="K124" s="310"/>
      <c r="L124" s="544">
        <f t="shared" si="346"/>
        <v>0</v>
      </c>
      <c r="M124" s="543">
        <f t="shared" si="251"/>
        <v>1</v>
      </c>
      <c r="N124" s="544">
        <f t="shared" si="222"/>
        <v>0</v>
      </c>
      <c r="O124" s="314">
        <f>_xlfn.IFNA(IF(INDEX(Table_Def[],MATCH(C124,Table_Def[Asset category],0),3)=0,20,INDEX(Table_Def[],MATCH(C124,Table_Def[Asset category],0),3)),0)</f>
        <v>0</v>
      </c>
      <c r="Q124" s="11"/>
      <c r="R124" s="208"/>
      <c r="S124" s="208"/>
      <c r="T124" s="208"/>
      <c r="U124" s="485"/>
      <c r="V124" s="485"/>
      <c r="W124" s="485"/>
      <c r="X124" s="485"/>
      <c r="Y124" s="485"/>
      <c r="Z124" s="485"/>
      <c r="AA124" s="485"/>
      <c r="AB124" s="485"/>
      <c r="AC124" s="485"/>
      <c r="AD124" s="485"/>
      <c r="AE124" s="485"/>
      <c r="AF124" s="485"/>
      <c r="AG124" s="485"/>
      <c r="AH124" s="485"/>
      <c r="AI124" s="485"/>
      <c r="AJ124" s="485"/>
      <c r="AK124" s="485"/>
      <c r="AL124" s="485"/>
      <c r="AM124" s="485"/>
      <c r="AN124" s="485"/>
      <c r="AO124" s="485"/>
      <c r="AP124" s="485"/>
      <c r="AQ124" s="485"/>
      <c r="AR124" s="485"/>
      <c r="AS124" s="485"/>
      <c r="AT124" s="485"/>
      <c r="AU124" s="485"/>
      <c r="AV124" s="485"/>
      <c r="AW124" s="485"/>
      <c r="AX124" s="485"/>
      <c r="AY124" s="485"/>
      <c r="AZ124" s="485"/>
      <c r="BA124" s="485"/>
      <c r="BB124" s="485"/>
      <c r="BC124" s="485"/>
      <c r="BD124" s="485"/>
      <c r="BE124" s="485"/>
      <c r="BF124" s="485"/>
      <c r="BG124" s="485"/>
      <c r="BH124" s="485"/>
      <c r="BI124" s="485"/>
      <c r="BJ124" s="485"/>
      <c r="BK124" s="485"/>
      <c r="BL124" s="485"/>
      <c r="BM124" s="485"/>
      <c r="BN124" s="485"/>
      <c r="BO124" s="485"/>
      <c r="BP124" s="485"/>
      <c r="BQ124" s="485"/>
      <c r="BR124" s="485"/>
      <c r="BS124" s="485"/>
      <c r="BT124" s="485"/>
      <c r="BU124" s="485"/>
      <c r="BV124" s="485"/>
      <c r="BW124" s="485"/>
      <c r="BX124" s="485"/>
      <c r="BY124" s="485"/>
      <c r="BZ124" s="485"/>
      <c r="CA124" s="485"/>
      <c r="CB124" s="485"/>
      <c r="CC124" s="37"/>
      <c r="CD124" s="317"/>
      <c r="CE124" s="317"/>
      <c r="CF124" s="8" t="s">
        <v>206</v>
      </c>
      <c r="CG124" s="321"/>
      <c r="CH124" s="321" t="e">
        <f>IF(CH125&lt;1,0,CH126-CH125)</f>
        <v>#DIV/0!</v>
      </c>
      <c r="CI124" s="321" t="e">
        <f t="shared" ref="CI124:DA124" ca="1" si="349">IF(CI125&lt;1,0,CI126-CI125)</f>
        <v>#DIV/0!</v>
      </c>
      <c r="CJ124" s="321" t="e">
        <f t="shared" ca="1" si="349"/>
        <v>#DIV/0!</v>
      </c>
      <c r="CK124" s="321" t="e">
        <f t="shared" ca="1" si="349"/>
        <v>#DIV/0!</v>
      </c>
      <c r="CL124" s="321" t="e">
        <f t="shared" ca="1" si="349"/>
        <v>#DIV/0!</v>
      </c>
      <c r="CM124" s="321" t="e">
        <f t="shared" ca="1" si="349"/>
        <v>#DIV/0!</v>
      </c>
      <c r="CN124" s="321" t="e">
        <f t="shared" ca="1" si="349"/>
        <v>#DIV/0!</v>
      </c>
      <c r="CO124" s="321" t="e">
        <f t="shared" ca="1" si="349"/>
        <v>#DIV/0!</v>
      </c>
      <c r="CP124" s="321" t="e">
        <f t="shared" ca="1" si="349"/>
        <v>#DIV/0!</v>
      </c>
      <c r="CQ124" s="321" t="e">
        <f t="shared" ca="1" si="349"/>
        <v>#DIV/0!</v>
      </c>
      <c r="CR124" s="321" t="e">
        <f t="shared" ca="1" si="349"/>
        <v>#DIV/0!</v>
      </c>
      <c r="CS124" s="321" t="e">
        <f t="shared" ca="1" si="349"/>
        <v>#DIV/0!</v>
      </c>
      <c r="CT124" s="321" t="e">
        <f t="shared" ca="1" si="349"/>
        <v>#DIV/0!</v>
      </c>
      <c r="CU124" s="321" t="e">
        <f t="shared" ca="1" si="349"/>
        <v>#DIV/0!</v>
      </c>
      <c r="CV124" s="321" t="e">
        <f t="shared" ca="1" si="349"/>
        <v>#DIV/0!</v>
      </c>
      <c r="CW124" s="321" t="e">
        <f t="shared" ca="1" si="349"/>
        <v>#DIV/0!</v>
      </c>
      <c r="CX124" s="321" t="e">
        <f t="shared" ca="1" si="349"/>
        <v>#DIV/0!</v>
      </c>
      <c r="CY124" s="321" t="e">
        <f t="shared" ca="1" si="349"/>
        <v>#DIV/0!</v>
      </c>
      <c r="CZ124" s="321" t="e">
        <f t="shared" ca="1" si="349"/>
        <v>#DIV/0!</v>
      </c>
      <c r="DA124" s="321" t="e">
        <f t="shared" ca="1" si="349"/>
        <v>#DIV/0!</v>
      </c>
    </row>
    <row r="125" spans="2:105" ht="15" hidden="1" customHeight="1" outlineLevel="1">
      <c r="B125" s="287"/>
      <c r="C125" s="310"/>
      <c r="D125" s="310"/>
      <c r="E125" s="310"/>
      <c r="F125" s="311" t="str">
        <f>_xlfn.IFNA(INDEX(Table_Def[[Asset category]:[Unit]],MATCH(Insert_Assets!C125,Table_Def[Asset category],0),2),"")</f>
        <v/>
      </c>
      <c r="G125" s="481"/>
      <c r="H125" s="439" t="s">
        <v>221</v>
      </c>
      <c r="I125" s="544">
        <f t="shared" si="221"/>
        <v>0</v>
      </c>
      <c r="J125" s="345"/>
      <c r="K125" s="310"/>
      <c r="L125" s="544">
        <f t="shared" si="346"/>
        <v>0</v>
      </c>
      <c r="M125" s="543">
        <f t="shared" si="251"/>
        <v>1</v>
      </c>
      <c r="N125" s="544">
        <f t="shared" si="222"/>
        <v>0</v>
      </c>
      <c r="O125" s="314">
        <f>_xlfn.IFNA(IF(INDEX(Table_Def[],MATCH(C125,Table_Def[Asset category],0),3)=0,20,INDEX(Table_Def[],MATCH(C125,Table_Def[Asset category],0),3)),0)</f>
        <v>0</v>
      </c>
      <c r="Q125" s="11"/>
      <c r="R125" s="208"/>
      <c r="S125" s="208"/>
      <c r="T125" s="208"/>
      <c r="U125" s="485"/>
      <c r="V125" s="485"/>
      <c r="W125" s="485"/>
      <c r="X125" s="485"/>
      <c r="Y125" s="485"/>
      <c r="Z125" s="485"/>
      <c r="AA125" s="485"/>
      <c r="AB125" s="485"/>
      <c r="AC125" s="485"/>
      <c r="AD125" s="485"/>
      <c r="AE125" s="485"/>
      <c r="AF125" s="485"/>
      <c r="AG125" s="485"/>
      <c r="AH125" s="485"/>
      <c r="AI125" s="485"/>
      <c r="AJ125" s="485"/>
      <c r="AK125" s="485"/>
      <c r="AL125" s="485"/>
      <c r="AM125" s="485"/>
      <c r="AN125" s="485"/>
      <c r="AO125" s="485"/>
      <c r="AP125" s="485"/>
      <c r="AQ125" s="485"/>
      <c r="AR125" s="485"/>
      <c r="AS125" s="485"/>
      <c r="AT125" s="485"/>
      <c r="AU125" s="485"/>
      <c r="AV125" s="485"/>
      <c r="AW125" s="485"/>
      <c r="AX125" s="485"/>
      <c r="AY125" s="485"/>
      <c r="AZ125" s="485"/>
      <c r="BA125" s="485"/>
      <c r="BB125" s="485"/>
      <c r="BC125" s="485"/>
      <c r="BD125" s="485"/>
      <c r="BE125" s="485"/>
      <c r="BF125" s="485"/>
      <c r="BG125" s="485"/>
      <c r="BH125" s="485"/>
      <c r="BI125" s="485"/>
      <c r="BJ125" s="485"/>
      <c r="BK125" s="485"/>
      <c r="BL125" s="485"/>
      <c r="BM125" s="485"/>
      <c r="BN125" s="485"/>
      <c r="BO125" s="485"/>
      <c r="BP125" s="485"/>
      <c r="BQ125" s="485"/>
      <c r="BR125" s="485"/>
      <c r="BS125" s="485"/>
      <c r="BT125" s="485"/>
      <c r="BU125" s="485"/>
      <c r="BV125" s="485"/>
      <c r="BW125" s="485"/>
      <c r="BX125" s="485"/>
      <c r="BY125" s="485"/>
      <c r="BZ125" s="485"/>
      <c r="CA125" s="485"/>
      <c r="CB125" s="485"/>
      <c r="CC125" s="37"/>
      <c r="CD125" s="317"/>
      <c r="CE125" s="317"/>
      <c r="CF125" s="8" t="s">
        <v>207</v>
      </c>
      <c r="CH125" s="321" t="e">
        <f>CH123*Insert_Finance!$D$32</f>
        <v>#DIV/0!</v>
      </c>
      <c r="CI125" s="321" t="e">
        <f ca="1">CI123*Insert_Finance!$D$32</f>
        <v>#DIV/0!</v>
      </c>
      <c r="CJ125" s="321" t="e">
        <f ca="1">CJ123*Insert_Finance!$D$32</f>
        <v>#DIV/0!</v>
      </c>
      <c r="CK125" s="321" t="e">
        <f ca="1">CK123*Insert_Finance!$D$32</f>
        <v>#DIV/0!</v>
      </c>
      <c r="CL125" s="321" t="e">
        <f ca="1">CL123*Insert_Finance!$D$32</f>
        <v>#DIV/0!</v>
      </c>
      <c r="CM125" s="321" t="e">
        <f ca="1">CM123*Insert_Finance!$D$32</f>
        <v>#DIV/0!</v>
      </c>
      <c r="CN125" s="321" t="e">
        <f ca="1">CN123*Insert_Finance!$D$32</f>
        <v>#DIV/0!</v>
      </c>
      <c r="CO125" s="321" t="e">
        <f ca="1">CO123*Insert_Finance!$D$32</f>
        <v>#DIV/0!</v>
      </c>
      <c r="CP125" s="321" t="e">
        <f ca="1">CP123*Insert_Finance!$D$32</f>
        <v>#DIV/0!</v>
      </c>
      <c r="CQ125" s="321" t="e">
        <f ca="1">CQ123*Insert_Finance!$D$32</f>
        <v>#DIV/0!</v>
      </c>
      <c r="CR125" s="321" t="e">
        <f ca="1">CR123*Insert_Finance!$D$32</f>
        <v>#DIV/0!</v>
      </c>
      <c r="CS125" s="321" t="e">
        <f ca="1">CS123*Insert_Finance!$D$32</f>
        <v>#DIV/0!</v>
      </c>
      <c r="CT125" s="321" t="e">
        <f ca="1">CT123*Insert_Finance!$D$32</f>
        <v>#DIV/0!</v>
      </c>
      <c r="CU125" s="321" t="e">
        <f ca="1">CU123*Insert_Finance!$D$32</f>
        <v>#DIV/0!</v>
      </c>
      <c r="CV125" s="321" t="e">
        <f ca="1">CV123*Insert_Finance!$D$32</f>
        <v>#DIV/0!</v>
      </c>
      <c r="CW125" s="321" t="e">
        <f ca="1">CW123*Insert_Finance!$D$32</f>
        <v>#DIV/0!</v>
      </c>
      <c r="CX125" s="321" t="e">
        <f ca="1">CX123*Insert_Finance!$D$32</f>
        <v>#DIV/0!</v>
      </c>
      <c r="CY125" s="321" t="e">
        <f ca="1">CY123*Insert_Finance!$D$32</f>
        <v>#DIV/0!</v>
      </c>
      <c r="CZ125" s="321" t="e">
        <f ca="1">CZ123*Insert_Finance!$D$32</f>
        <v>#DIV/0!</v>
      </c>
      <c r="DA125" s="321" t="e">
        <f ca="1">DA123*Insert_Finance!$D$32</f>
        <v>#DIV/0!</v>
      </c>
    </row>
    <row r="126" spans="2:105" ht="15" hidden="1" customHeight="1" outlineLevel="1">
      <c r="B126" s="287"/>
      <c r="C126" s="310"/>
      <c r="D126" s="310"/>
      <c r="E126" s="310"/>
      <c r="F126" s="311" t="str">
        <f>_xlfn.IFNA(INDEX(Table_Def[[Asset category]:[Unit]],MATCH(Insert_Assets!C126,Table_Def[Asset category],0),2),"")</f>
        <v/>
      </c>
      <c r="G126" s="481"/>
      <c r="H126" s="439" t="s">
        <v>221</v>
      </c>
      <c r="I126" s="544">
        <f t="shared" si="221"/>
        <v>0</v>
      </c>
      <c r="J126" s="345"/>
      <c r="K126" s="310"/>
      <c r="L126" s="544">
        <f t="shared" si="346"/>
        <v>0</v>
      </c>
      <c r="M126" s="543">
        <f t="shared" si="251"/>
        <v>1</v>
      </c>
      <c r="N126" s="544">
        <f t="shared" si="222"/>
        <v>0</v>
      </c>
      <c r="O126" s="314">
        <f>_xlfn.IFNA(IF(INDEX(Table_Def[],MATCH(C126,Table_Def[Asset category],0),3)=0,20,INDEX(Table_Def[],MATCH(C126,Table_Def[Asset category],0),3)),0)</f>
        <v>0</v>
      </c>
      <c r="Q126" s="11"/>
      <c r="R126" s="208"/>
      <c r="S126" s="208"/>
      <c r="T126" s="208"/>
      <c r="U126" s="485"/>
      <c r="V126" s="485"/>
      <c r="W126" s="485"/>
      <c r="X126" s="485"/>
      <c r="Y126" s="485"/>
      <c r="Z126" s="485"/>
      <c r="AA126" s="485"/>
      <c r="AB126" s="485"/>
      <c r="AC126" s="485"/>
      <c r="AD126" s="485"/>
      <c r="AE126" s="485"/>
      <c r="AF126" s="485"/>
      <c r="AG126" s="485"/>
      <c r="AH126" s="485"/>
      <c r="AI126" s="485"/>
      <c r="AJ126" s="485"/>
      <c r="AK126" s="485"/>
      <c r="AL126" s="485"/>
      <c r="AM126" s="485"/>
      <c r="AN126" s="485"/>
      <c r="AO126" s="485"/>
      <c r="AP126" s="485"/>
      <c r="AQ126" s="485"/>
      <c r="AR126" s="485"/>
      <c r="AS126" s="485"/>
      <c r="AT126" s="485"/>
      <c r="AU126" s="485"/>
      <c r="AV126" s="485"/>
      <c r="AW126" s="485"/>
      <c r="AX126" s="485"/>
      <c r="AY126" s="485"/>
      <c r="AZ126" s="485"/>
      <c r="BA126" s="485"/>
      <c r="BB126" s="485"/>
      <c r="BC126" s="485"/>
      <c r="BD126" s="485"/>
      <c r="BE126" s="485"/>
      <c r="BF126" s="485"/>
      <c r="BG126" s="485"/>
      <c r="BH126" s="485"/>
      <c r="BI126" s="485"/>
      <c r="BJ126" s="485"/>
      <c r="BK126" s="485"/>
      <c r="BL126" s="485"/>
      <c r="BM126" s="485"/>
      <c r="BN126" s="485"/>
      <c r="BO126" s="485"/>
      <c r="BP126" s="485"/>
      <c r="BQ126" s="485"/>
      <c r="BR126" s="485"/>
      <c r="BS126" s="485"/>
      <c r="BT126" s="485"/>
      <c r="BU126" s="485"/>
      <c r="BV126" s="485"/>
      <c r="BW126" s="485"/>
      <c r="BX126" s="485"/>
      <c r="BY126" s="485"/>
      <c r="BZ126" s="485"/>
      <c r="CA126" s="485"/>
      <c r="CB126" s="485"/>
      <c r="CC126" s="37"/>
      <c r="CD126" s="317"/>
      <c r="CE126" s="317"/>
      <c r="CF126" s="8" t="s">
        <v>208</v>
      </c>
      <c r="CG126" s="321"/>
      <c r="CH126" s="321">
        <f ca="1">IF(CH123=0,0,
IF(CH123&lt;1,0,
IF($O120-CH121&lt;&gt;$O120,-PMT(Insert_Finance!$D$32,$O120,OFFSET(CH123,,(CH121-$O120),1,1),0,0),
IF(CH121=0,0,CG126))))</f>
        <v>0</v>
      </c>
      <c r="CI126" s="321">
        <f ca="1">IF(CI123=0,0,
IF(CI123&lt;1,0,
IF($O120-CI121&lt;&gt;$O120,-PMT(Insert_Finance!$D$32,$O120,OFFSET(CI123,,(CI121-$O120),1,1),0,0),
IF(CI121=0,0,CH126))))</f>
        <v>0</v>
      </c>
      <c r="CJ126" s="321">
        <f ca="1">IF(CJ123=0,0,
IF(CJ123&lt;1,0,
IF($O120-CJ121&lt;&gt;$O120,-PMT(Insert_Finance!$D$32,$O120,OFFSET(CJ123,,(CJ121-$O120),1,1),0,0),
IF(CJ121=0,0,CI126))))</f>
        <v>0</v>
      </c>
      <c r="CK126" s="321">
        <f ca="1">IF(CK123=0,0,
IF(CK123&lt;1,0,
IF($O120-CK121&lt;&gt;$O120,-PMT(Insert_Finance!$D$32,$O120,OFFSET(CK123,,(CK121-$O120),1,1),0,0),
IF(CK121=0,0,CJ126))))</f>
        <v>0</v>
      </c>
      <c r="CL126" s="321">
        <f ca="1">IF(CL123=0,0,
IF(CL123&lt;1,0,
IF($O120-CL121&lt;&gt;$O120,-PMT(Insert_Finance!$D$32,$O120,OFFSET(CL123,,(CL121-$O120),1,1),0,0),
IF(CL121=0,0,CK126))))</f>
        <v>0</v>
      </c>
      <c r="CM126" s="321">
        <f ca="1">IF(CM123=0,0,
IF(CM123&lt;1,0,
IF($O120-CM121&lt;&gt;$O120,-PMT(Insert_Finance!$D$32,$O120,OFFSET(CM123,,(CM121-$O120),1,1),0,0),
IF(CM121=0,0,CL126))))</f>
        <v>0</v>
      </c>
      <c r="CN126" s="321">
        <f ca="1">IF(CN123=0,0,
IF(CN123&lt;1,0,
IF($O120-CN121&lt;&gt;$O120,-PMT(Insert_Finance!$D$32,$O120,OFFSET(CN123,,(CN121-$O120),1,1),0,0),
IF(CN121=0,0,CM126))))</f>
        <v>0</v>
      </c>
      <c r="CO126" s="321">
        <f ca="1">IF(CO123=0,0,
IF(CO123&lt;1,0,
IF($O120-CO121&lt;&gt;$O120,-PMT(Insert_Finance!$D$32,$O120,OFFSET(CO123,,(CO121-$O120),1,1),0,0),
IF(CO121=0,0,CN126))))</f>
        <v>0</v>
      </c>
      <c r="CP126" s="321">
        <f ca="1">IF(CP123=0,0,
IF(CP123&lt;1,0,
IF($O120-CP121&lt;&gt;$O120,-PMT(Insert_Finance!$D$32,$O120,OFFSET(CP123,,(CP121-$O120),1,1),0,0),
IF(CP121=0,0,CO126))))</f>
        <v>0</v>
      </c>
      <c r="CQ126" s="321">
        <f ca="1">IF(CQ123=0,0,
IF(CQ123&lt;1,0,
IF($O120-CQ121&lt;&gt;$O120,-PMT(Insert_Finance!$D$32,$O120,OFFSET(CQ123,,(CQ121-$O120),1,1),0,0),
IF(CQ121=0,0,CP126))))</f>
        <v>0</v>
      </c>
      <c r="CR126" s="321">
        <f ca="1">IF(CR123=0,0,
IF(CR123&lt;1,0,
IF($O120-CR121&lt;&gt;$O120,-PMT(Insert_Finance!$D$32,$O120,OFFSET(CR123,,(CR121-$O120),1,1),0,0),
IF(CR121=0,0,CQ126))))</f>
        <v>0</v>
      </c>
      <c r="CS126" s="321">
        <f ca="1">IF(CS123=0,0,
IF(CS123&lt;1,0,
IF($O120-CS121&lt;&gt;$O120,-PMT(Insert_Finance!$D$32,$O120,OFFSET(CS123,,(CS121-$O120),1,1),0,0),
IF(CS121=0,0,CR126))))</f>
        <v>0</v>
      </c>
      <c r="CT126" s="321">
        <f ca="1">IF(CT123=0,0,
IF(CT123&lt;1,0,
IF($O120-CT121&lt;&gt;$O120,-PMT(Insert_Finance!$D$32,$O120,OFFSET(CT123,,(CT121-$O120),1,1),0,0),
IF(CT121=0,0,CS126))))</f>
        <v>0</v>
      </c>
      <c r="CU126" s="321">
        <f ca="1">IF(CU123=0,0,
IF(CU123&lt;1,0,
IF($O120-CU121&lt;&gt;$O120,-PMT(Insert_Finance!$D$32,$O120,OFFSET(CU123,,(CU121-$O120),1,1),0,0),
IF(CU121=0,0,CT126))))</f>
        <v>0</v>
      </c>
      <c r="CV126" s="321">
        <f ca="1">IF(CV123=0,0,
IF(CV123&lt;1,0,
IF($O120-CV121&lt;&gt;$O120,-PMT(Insert_Finance!$D$32,$O120,OFFSET(CV123,,(CV121-$O120),1,1),0,0),
IF(CV121=0,0,CU126))))</f>
        <v>0</v>
      </c>
      <c r="CW126" s="321">
        <f ca="1">IF(CW123=0,0,
IF(CW123&lt;1,0,
IF($O120-CW121&lt;&gt;$O120,-PMT(Insert_Finance!$D$32,$O120,OFFSET(CW123,,(CW121-$O120),1,1),0,0),
IF(CW121=0,0,CV126))))</f>
        <v>0</v>
      </c>
      <c r="CX126" s="321">
        <f ca="1">IF(CX123=0,0,
IF(CX123&lt;1,0,
IF($O120-CX121&lt;&gt;$O120,-PMT(Insert_Finance!$D$32,$O120,OFFSET(CX123,,(CX121-$O120),1,1),0,0),
IF(CX121=0,0,CW126))))</f>
        <v>0</v>
      </c>
      <c r="CY126" s="321">
        <f ca="1">IF(CY123=0,0,
IF(CY123&lt;1,0,
IF($O120-CY121&lt;&gt;$O120,-PMT(Insert_Finance!$D$32,$O120,OFFSET(CY123,,(CY121-$O120),1,1),0,0),
IF(CY121=0,0,CX126))))</f>
        <v>0</v>
      </c>
      <c r="CZ126" s="321">
        <f ca="1">IF(CZ123=0,0,
IF(CZ123&lt;1,0,
IF($O120-CZ121&lt;&gt;$O120,-PMT(Insert_Finance!$D$32,$O120,OFFSET(CZ123,,(CZ121-$O120),1,1),0,0),
IF(CZ121=0,0,CY126))))</f>
        <v>0</v>
      </c>
      <c r="DA126" s="321">
        <f ca="1">IF(DA123=0,0,
IF(DA123&lt;1,0,
IF($O120-DA121&lt;&gt;$O120,-PMT(Insert_Finance!$D$32,$O120,OFFSET(DA123,,(DA121-$O120),1,1),0,0),
IF(DA121=0,0,CZ126))))</f>
        <v>0</v>
      </c>
    </row>
    <row r="127" spans="2:105" ht="30" customHeight="1" collapsed="1">
      <c r="B127" s="287"/>
      <c r="C127" s="310"/>
      <c r="D127" s="310"/>
      <c r="E127" s="310"/>
      <c r="F127" s="311" t="str">
        <f>_xlfn.IFNA(INDEX(Table_Def[[Asset category]:[Unit]],MATCH(Insert_Assets!C127,Table_Def[Asset category],0),2),"")</f>
        <v/>
      </c>
      <c r="G127" s="481"/>
      <c r="H127" s="439" t="s">
        <v>221</v>
      </c>
      <c r="I127" s="544">
        <f t="shared" si="221"/>
        <v>0</v>
      </c>
      <c r="J127" s="348"/>
      <c r="K127" s="310"/>
      <c r="L127" s="544">
        <f t="shared" si="346"/>
        <v>0</v>
      </c>
      <c r="M127" s="543">
        <f t="shared" si="251"/>
        <v>1</v>
      </c>
      <c r="N127" s="544">
        <f t="shared" si="222"/>
        <v>0</v>
      </c>
      <c r="O127" s="314">
        <f>_xlfn.IFNA(IF(INDEX(Table_Def[],MATCH(C127,Table_Def[Asset category],0),3)=0,20,INDEX(Table_Def[],MATCH(C127,Table_Def[Asset category],0),3)),0)</f>
        <v>0</v>
      </c>
      <c r="Q127" s="11"/>
      <c r="R127" s="208"/>
      <c r="S127" s="208"/>
      <c r="T127" s="208"/>
      <c r="U127" s="485">
        <f>SUMIF($CH$7:$DA$7,U$16,$CH131:$DA131)</f>
        <v>0</v>
      </c>
      <c r="V127" s="485">
        <f>SUMIF($CH$7:$DA$7,U$16,$CH130:$DA130)</f>
        <v>0</v>
      </c>
      <c r="W127" s="485">
        <f>SUMIF($CH$7:$DA$7,U$16,$CH132:$DA132)</f>
        <v>0</v>
      </c>
      <c r="X127" s="485">
        <f>SUMIF($CH$7:$DA$7,X$16,$CH131:$DA131)</f>
        <v>0</v>
      </c>
      <c r="Y127" s="485">
        <f>SUMIF($CH$7:$DA$7,X$16,$CH130:$DA130)</f>
        <v>0</v>
      </c>
      <c r="Z127" s="485">
        <f>SUMIF($CH$7:$DA$7,X$16,$CH132:$DA132)</f>
        <v>0</v>
      </c>
      <c r="AA127" s="485">
        <f>SUMIF($CH$7:$DA$7,AA$16,$CH131:$DA131)</f>
        <v>0</v>
      </c>
      <c r="AB127" s="485">
        <f>SUMIF($CH$7:$DA$7,AA$16,$CH130:$DA130)</f>
        <v>0</v>
      </c>
      <c r="AC127" s="485">
        <f>SUMIF($CH$7:$DA$7,AA$16,$CH132:$DA132)</f>
        <v>0</v>
      </c>
      <c r="AD127" s="485">
        <f>SUMIF($CH$7:$DA$7,AD$16,$CH131:$DA131)</f>
        <v>0</v>
      </c>
      <c r="AE127" s="485">
        <f>SUMIF($CH$7:$DA$7,AD$16,$CH130:$DA130)</f>
        <v>0</v>
      </c>
      <c r="AF127" s="485">
        <f>SUMIF($CH$7:$DA$7,AD$16,$CH132:$DA132)</f>
        <v>0</v>
      </c>
      <c r="AG127" s="485">
        <f>SUMIF($CH$7:$DA$7,AG$16,$CH131:$DA131)</f>
        <v>0</v>
      </c>
      <c r="AH127" s="485">
        <f>SUMIF($CH$7:$DA$7,AG$16,$CH130:$DA130)</f>
        <v>0</v>
      </c>
      <c r="AI127" s="485">
        <f>SUMIF($CH$7:$DA$7,AG$16,$CH132:$DA132)</f>
        <v>0</v>
      </c>
      <c r="AJ127" s="485">
        <f>SUMIF($CH$7:$DA$7,AJ$16,$CH131:$DA131)</f>
        <v>0</v>
      </c>
      <c r="AK127" s="485">
        <f>SUMIF($CH$7:$DA$7,AJ$16,$CH130:$DA130)</f>
        <v>0</v>
      </c>
      <c r="AL127" s="485">
        <f>SUMIF($CH$7:$DA$7,AJ$16,$CH132:$DA132)</f>
        <v>0</v>
      </c>
      <c r="AM127" s="485">
        <f>SUMIF($CH$7:$DA$7,AM$16,$CH131:$DA131)</f>
        <v>0</v>
      </c>
      <c r="AN127" s="485">
        <f>SUMIF($CH$7:$DA$7,AM$16,$CH130:$DA130)</f>
        <v>0</v>
      </c>
      <c r="AO127" s="485">
        <f>SUMIF($CH$7:$DA$7,AM$16,$CH132:$DA132)</f>
        <v>0</v>
      </c>
      <c r="AP127" s="485">
        <f>SUMIF($CH$7:$DA$7,AP$16,$CH131:$DA131)</f>
        <v>0</v>
      </c>
      <c r="AQ127" s="485">
        <f>SUMIF($CH$7:$DA$7,AP$16,$CH130:$DA130)</f>
        <v>0</v>
      </c>
      <c r="AR127" s="485">
        <f>SUMIF($CH$7:$DA$7,AP$16,$CH132:$DA132)</f>
        <v>0</v>
      </c>
      <c r="AS127" s="485">
        <f>SUMIF($CH$7:$DA$7,AS$16,$CH131:$DA131)</f>
        <v>0</v>
      </c>
      <c r="AT127" s="485">
        <f>SUMIF($CH$7:$DA$7,AS$16,$CH130:$DA130)</f>
        <v>0</v>
      </c>
      <c r="AU127" s="485">
        <f>SUMIF($CH$7:$DA$7,AS$16,$CH132:$DA132)</f>
        <v>0</v>
      </c>
      <c r="AV127" s="485">
        <f>SUMIF($CH$7:$DA$7,AV$16,$CH131:$DA131)</f>
        <v>0</v>
      </c>
      <c r="AW127" s="485">
        <f>SUMIF($CH$7:$DA$7,AV$16,$CH130:$DA130)</f>
        <v>0</v>
      </c>
      <c r="AX127" s="485">
        <f>SUMIF($CH$7:$DA$7,AV$16,$CH132:$DA132)</f>
        <v>0</v>
      </c>
      <c r="AY127" s="485">
        <f>SUMIF($CH$7:$DA$7,AY$16,$CH131:$DA131)</f>
        <v>0</v>
      </c>
      <c r="AZ127" s="485">
        <f>SUMIF($CH$7:$DA$7,AY$16,$CH130:$DA130)</f>
        <v>0</v>
      </c>
      <c r="BA127" s="485">
        <f>SUMIF($CH$7:$DA$7,AY$16,$CH132:$DA132)</f>
        <v>0</v>
      </c>
      <c r="BB127" s="485">
        <f>SUMIF($CH$7:$DA$7,BB$16,$CH131:$DA131)</f>
        <v>0</v>
      </c>
      <c r="BC127" s="485">
        <f>SUMIF($CH$7:$DA$7,BB$16,$CH130:$DA130)</f>
        <v>0</v>
      </c>
      <c r="BD127" s="485">
        <f>SUMIF($CH$7:$DA$7,BB$16,$CH132:$DA132)</f>
        <v>0</v>
      </c>
      <c r="BE127" s="485">
        <f>SUMIF($CH$7:$DA$7,BE$16,$CH131:$DA131)</f>
        <v>0</v>
      </c>
      <c r="BF127" s="485">
        <f>SUMIF($CH$7:$DA$7,BE$16,$CH130:$DA130)</f>
        <v>0</v>
      </c>
      <c r="BG127" s="485">
        <f>SUMIF($CH$7:$DA$7,BE$16,$CH132:$DA132)</f>
        <v>0</v>
      </c>
      <c r="BH127" s="485">
        <f>SUMIF($CH$7:$DA$7,BH$16,$CH131:$DA131)</f>
        <v>0</v>
      </c>
      <c r="BI127" s="485">
        <f>SUMIF($CH$7:$DA$7,BH$16,$CH130:$DA130)</f>
        <v>0</v>
      </c>
      <c r="BJ127" s="485">
        <f>SUMIF($CH$7:$DA$7,BH$16,$CH132:$DA132)</f>
        <v>0</v>
      </c>
      <c r="BK127" s="485">
        <f>SUMIF($CH$7:$DA$7,BK$16,$CH131:$DA131)</f>
        <v>0</v>
      </c>
      <c r="BL127" s="485">
        <f>SUMIF($CH$7:$DA$7,BK$16,$CH130:$DA130)</f>
        <v>0</v>
      </c>
      <c r="BM127" s="485">
        <f>SUMIF($CH$7:$DA$7,BK$16,$CH132:$DA132)</f>
        <v>0</v>
      </c>
      <c r="BN127" s="485">
        <f>SUMIF($CH$7:$DA$7,BN$16,$CH131:$DA131)</f>
        <v>0</v>
      </c>
      <c r="BO127" s="485">
        <f>SUMIF($CH$7:$DA$7,BN$16,$CH130:$DA130)</f>
        <v>0</v>
      </c>
      <c r="BP127" s="485">
        <f>SUMIF($CH$7:$DA$7,BN$16,$CH132:$DA132)</f>
        <v>0</v>
      </c>
      <c r="BQ127" s="485">
        <f>SUMIF($CH$7:$DA$7,BQ$16,$CH131:$DA131)</f>
        <v>0</v>
      </c>
      <c r="BR127" s="485">
        <f>SUMIF($CH$7:$DA$7,BQ$16,$CH130:$DA130)</f>
        <v>0</v>
      </c>
      <c r="BS127" s="485">
        <f>SUMIF($CH$7:$DA$7,BQ$16,$CH132:$DA132)</f>
        <v>0</v>
      </c>
      <c r="BT127" s="485">
        <f>SUMIF($CH$7:$DA$7,BT$16,$CH131:$DA131)</f>
        <v>0</v>
      </c>
      <c r="BU127" s="485">
        <f>SUMIF($CH$7:$DA$7,BT$16,$CH130:$DA130)</f>
        <v>0</v>
      </c>
      <c r="BV127" s="485">
        <f>SUMIF($CH$7:$DA$7,BT$16,$CH132:$DA132)</f>
        <v>0</v>
      </c>
      <c r="BW127" s="485">
        <f>SUMIF($CH$7:$DA$7,BW$16,$CH131:$DA131)</f>
        <v>0</v>
      </c>
      <c r="BX127" s="485">
        <f>SUMIF($CH$7:$DA$7,BW$16,$CH130:$DA130)</f>
        <v>0</v>
      </c>
      <c r="BY127" s="485">
        <f>SUMIF($CH$7:$DA$7,BW$16,$CH132:$DA132)</f>
        <v>0</v>
      </c>
      <c r="BZ127" s="485">
        <f>SUMIF($CH$7:$DA$7,BZ$16,$CH131:$DA131)</f>
        <v>0</v>
      </c>
      <c r="CA127" s="485">
        <f>SUMIF($CH$7:$DA$7,BZ$16,$CH130:$DA130)</f>
        <v>0</v>
      </c>
      <c r="CB127" s="485">
        <f>SUMIF($CH$7:$DA$7,BZ$16,$CH132:$DA132)</f>
        <v>0</v>
      </c>
      <c r="CC127" s="37"/>
      <c r="CD127" s="317"/>
      <c r="CE127" s="317"/>
      <c r="CG127" s="72"/>
      <c r="CH127" s="321"/>
    </row>
    <row r="128" spans="2:105" ht="15" hidden="1" customHeight="1" outlineLevel="1">
      <c r="B128" s="287"/>
      <c r="C128" s="310"/>
      <c r="D128" s="310"/>
      <c r="E128" s="310"/>
      <c r="F128" s="311" t="str">
        <f>_xlfn.IFNA(INDEX(Table_Def[[Asset category]:[Unit]],MATCH(Insert_Assets!C128,Table_Def[Asset category],0),2),"")</f>
        <v/>
      </c>
      <c r="G128" s="481"/>
      <c r="H128" s="439" t="s">
        <v>221</v>
      </c>
      <c r="I128" s="544">
        <f t="shared" si="221"/>
        <v>0</v>
      </c>
      <c r="J128" s="345"/>
      <c r="K128" s="310"/>
      <c r="L128" s="544">
        <f t="shared" si="346"/>
        <v>0</v>
      </c>
      <c r="M128" s="543">
        <f t="shared" ref="M128:M159" si="350">_xlfn.IFNA(IF(K128=0,1,IF(1-(INDEX($C$11:$D$11,MATCH(K128,$C$11:$C$11,0),2)/L128)&lt;0,0,1-(INDEX($C$11:$D$11,MATCH(K128,$C$11:$C$11,0),2)/L128))),1)</f>
        <v>1</v>
      </c>
      <c r="N128" s="544">
        <f t="shared" si="222"/>
        <v>0</v>
      </c>
      <c r="O128" s="314">
        <f>_xlfn.IFNA(IF(INDEX(Table_Def[],MATCH(C128,Table_Def[Asset category],0),3)=0,20,INDEX(Table_Def[],MATCH(C128,Table_Def[Asset category],0),3)),0)</f>
        <v>0</v>
      </c>
      <c r="Q128" s="11"/>
      <c r="R128" s="208"/>
      <c r="S128" s="208"/>
      <c r="T128" s="208"/>
      <c r="U128" s="485"/>
      <c r="V128" s="485"/>
      <c r="W128" s="485"/>
      <c r="X128" s="485"/>
      <c r="Y128" s="485"/>
      <c r="Z128" s="485"/>
      <c r="AA128" s="485"/>
      <c r="AB128" s="485"/>
      <c r="AC128" s="485"/>
      <c r="AD128" s="485"/>
      <c r="AE128" s="485"/>
      <c r="AF128" s="485"/>
      <c r="AG128" s="485"/>
      <c r="AH128" s="485"/>
      <c r="AI128" s="485"/>
      <c r="AJ128" s="485"/>
      <c r="AK128" s="485"/>
      <c r="AL128" s="485"/>
      <c r="AM128" s="485"/>
      <c r="AN128" s="485"/>
      <c r="AO128" s="485"/>
      <c r="AP128" s="485"/>
      <c r="AQ128" s="485"/>
      <c r="AR128" s="485"/>
      <c r="AS128" s="485"/>
      <c r="AT128" s="485"/>
      <c r="AU128" s="485"/>
      <c r="AV128" s="485"/>
      <c r="AW128" s="485"/>
      <c r="AX128" s="485"/>
      <c r="AY128" s="485"/>
      <c r="AZ128" s="485"/>
      <c r="BA128" s="485"/>
      <c r="BB128" s="485"/>
      <c r="BC128" s="485"/>
      <c r="BD128" s="485"/>
      <c r="BE128" s="485"/>
      <c r="BF128" s="485"/>
      <c r="BG128" s="485"/>
      <c r="BH128" s="485"/>
      <c r="BI128" s="485"/>
      <c r="BJ128" s="485"/>
      <c r="BK128" s="485"/>
      <c r="BL128" s="485"/>
      <c r="BM128" s="485"/>
      <c r="BN128" s="485"/>
      <c r="BO128" s="485"/>
      <c r="BP128" s="485"/>
      <c r="BQ128" s="485"/>
      <c r="BR128" s="485"/>
      <c r="BS128" s="485"/>
      <c r="BT128" s="485"/>
      <c r="BU128" s="485"/>
      <c r="BV128" s="485"/>
      <c r="BW128" s="485"/>
      <c r="BX128" s="485"/>
      <c r="BY128" s="485"/>
      <c r="BZ128" s="485"/>
      <c r="CA128" s="485"/>
      <c r="CB128" s="485"/>
      <c r="CC128" s="37"/>
      <c r="CD128" s="317"/>
      <c r="CE128" s="317"/>
      <c r="CF128" s="8" t="s">
        <v>218</v>
      </c>
      <c r="CG128" s="72"/>
      <c r="CH128" s="320">
        <f>IF($J127=CH$7,$O127,
IF(CG127&gt;0,CG127-1,0))</f>
        <v>0</v>
      </c>
      <c r="CI128" s="320">
        <f ca="1">IF(OR($J127=CI$7,CH129=$O127),$O127,
IF(CH128&gt;0,CH128-1,0))</f>
        <v>0</v>
      </c>
      <c r="CJ128" s="320">
        <f t="shared" ref="CJ128" ca="1" si="351">IF(OR($J127=CJ$7,CI129=$O127),$O127,
IF(CI128&gt;0,CI128-1,0))</f>
        <v>0</v>
      </c>
      <c r="CK128" s="320">
        <f t="shared" ref="CK128" ca="1" si="352">IF(OR($J127=CK$7,CJ129=$O127),$O127,
IF(CJ128&gt;0,CJ128-1,0))</f>
        <v>0</v>
      </c>
      <c r="CL128" s="320">
        <f t="shared" ref="CL128" ca="1" si="353">IF(OR($J127=CL$7,CK129=$O127),$O127,
IF(CK128&gt;0,CK128-1,0))</f>
        <v>0</v>
      </c>
      <c r="CM128" s="320">
        <f t="shared" ref="CM128" ca="1" si="354">IF(OR($J127=CM$7,CL129=$O127),$O127,
IF(CL128&gt;0,CL128-1,0))</f>
        <v>0</v>
      </c>
      <c r="CN128" s="320">
        <f t="shared" ref="CN128" ca="1" si="355">IF(OR($J127=CN$7,CM129=$O127),$O127,
IF(CM128&gt;0,CM128-1,0))</f>
        <v>0</v>
      </c>
      <c r="CO128" s="320">
        <f t="shared" ref="CO128" ca="1" si="356">IF(OR($J127=CO$7,CN129=$O127),$O127,
IF(CN128&gt;0,CN128-1,0))</f>
        <v>0</v>
      </c>
      <c r="CP128" s="320">
        <f t="shared" ref="CP128" ca="1" si="357">IF(OR($J127=CP$7,CO129=$O127),$O127,
IF(CO128&gt;0,CO128-1,0))</f>
        <v>0</v>
      </c>
      <c r="CQ128" s="320">
        <f t="shared" ref="CQ128" ca="1" si="358">IF(OR($J127=CQ$7,CP129=$O127),$O127,
IF(CP128&gt;0,CP128-1,0))</f>
        <v>0</v>
      </c>
      <c r="CR128" s="320">
        <f t="shared" ref="CR128" ca="1" si="359">IF(OR($J127=CR$7,CQ129=$O127),$O127,
IF(CQ128&gt;0,CQ128-1,0))</f>
        <v>0</v>
      </c>
      <c r="CS128" s="320">
        <f t="shared" ref="CS128" ca="1" si="360">IF(OR($J127=CS$7,CR129=$O127),$O127,
IF(CR128&gt;0,CR128-1,0))</f>
        <v>0</v>
      </c>
      <c r="CT128" s="320">
        <f t="shared" ref="CT128" ca="1" si="361">IF(OR($J127=CT$7,CS129=$O127),$O127,
IF(CS128&gt;0,CS128-1,0))</f>
        <v>0</v>
      </c>
      <c r="CU128" s="320">
        <f t="shared" ref="CU128" ca="1" si="362">IF(OR($J127=CU$7,CT129=$O127),$O127,
IF(CT128&gt;0,CT128-1,0))</f>
        <v>0</v>
      </c>
      <c r="CV128" s="320">
        <f t="shared" ref="CV128" ca="1" si="363">IF(OR($J127=CV$7,CU129=$O127),$O127,
IF(CU128&gt;0,CU128-1,0))</f>
        <v>0</v>
      </c>
      <c r="CW128" s="320">
        <f t="shared" ref="CW128" ca="1" si="364">IF(OR($J127=CW$7,CV129=$O127),$O127,
IF(CV128&gt;0,CV128-1,0))</f>
        <v>0</v>
      </c>
      <c r="CX128" s="320">
        <f t="shared" ref="CX128" ca="1" si="365">IF(OR($J127=CX$7,CW129=$O127),$O127,
IF(CW128&gt;0,CW128-1,0))</f>
        <v>0</v>
      </c>
      <c r="CY128" s="320">
        <f t="shared" ref="CY128" ca="1" si="366">IF(OR($J127=CY$7,CX129=$O127),$O127,
IF(CX128&gt;0,CX128-1,0))</f>
        <v>0</v>
      </c>
      <c r="CZ128" s="320">
        <f t="shared" ref="CZ128" ca="1" si="367">IF(OR($J127=CZ$7,CY129=$O127),$O127,
IF(CY128&gt;0,CY128-1,0))</f>
        <v>0</v>
      </c>
      <c r="DA128" s="320">
        <f t="shared" ref="DA128" ca="1" si="368">IF(OR($J127=DA$7,CZ129=$O127),$O127,
IF(CZ128&gt;0,CZ128-1,0))</f>
        <v>0</v>
      </c>
    </row>
    <row r="129" spans="2:105" ht="15" hidden="1" customHeight="1" outlineLevel="1">
      <c r="B129" s="287"/>
      <c r="C129" s="310"/>
      <c r="D129" s="310"/>
      <c r="E129" s="310"/>
      <c r="F129" s="311" t="str">
        <f>_xlfn.IFNA(INDEX(Table_Def[[Asset category]:[Unit]],MATCH(Insert_Assets!C129,Table_Def[Asset category],0),2),"")</f>
        <v/>
      </c>
      <c r="G129" s="481"/>
      <c r="H129" s="439" t="s">
        <v>221</v>
      </c>
      <c r="I129" s="544">
        <f t="shared" si="221"/>
        <v>0</v>
      </c>
      <c r="J129" s="345"/>
      <c r="K129" s="310"/>
      <c r="L129" s="544"/>
      <c r="M129" s="543">
        <f t="shared" si="350"/>
        <v>1</v>
      </c>
      <c r="N129" s="544">
        <f t="shared" si="222"/>
        <v>0</v>
      </c>
      <c r="O129" s="314">
        <f>_xlfn.IFNA(IF(INDEX(Table_Def[],MATCH(C129,Table_Def[Asset category],0),3)=0,20,INDEX(Table_Def[],MATCH(C129,Table_Def[Asset category],0),3)),0)</f>
        <v>0</v>
      </c>
      <c r="Q129" s="11"/>
      <c r="R129" s="208"/>
      <c r="S129" s="208"/>
      <c r="T129" s="208"/>
      <c r="U129" s="485"/>
      <c r="V129" s="485"/>
      <c r="W129" s="485"/>
      <c r="X129" s="485"/>
      <c r="Y129" s="485"/>
      <c r="Z129" s="485"/>
      <c r="AA129" s="485"/>
      <c r="AB129" s="485"/>
      <c r="AC129" s="485"/>
      <c r="AD129" s="485"/>
      <c r="AE129" s="485"/>
      <c r="AF129" s="485"/>
      <c r="AG129" s="485"/>
      <c r="AH129" s="485"/>
      <c r="AI129" s="485"/>
      <c r="AJ129" s="485"/>
      <c r="AK129" s="485"/>
      <c r="AL129" s="485"/>
      <c r="AM129" s="485"/>
      <c r="AN129" s="485"/>
      <c r="AO129" s="485"/>
      <c r="AP129" s="485"/>
      <c r="AQ129" s="485"/>
      <c r="AR129" s="485"/>
      <c r="AS129" s="485"/>
      <c r="AT129" s="485"/>
      <c r="AU129" s="485"/>
      <c r="AV129" s="485"/>
      <c r="AW129" s="485"/>
      <c r="AX129" s="485"/>
      <c r="AY129" s="485"/>
      <c r="AZ129" s="485"/>
      <c r="BA129" s="485"/>
      <c r="BB129" s="485"/>
      <c r="BC129" s="485"/>
      <c r="BD129" s="485"/>
      <c r="BE129" s="485"/>
      <c r="BF129" s="485"/>
      <c r="BG129" s="485"/>
      <c r="BH129" s="485"/>
      <c r="BI129" s="485"/>
      <c r="BJ129" s="485"/>
      <c r="BK129" s="485"/>
      <c r="BL129" s="485"/>
      <c r="BM129" s="485"/>
      <c r="BN129" s="485"/>
      <c r="BO129" s="485"/>
      <c r="BP129" s="485"/>
      <c r="BQ129" s="485"/>
      <c r="BR129" s="485"/>
      <c r="BS129" s="485"/>
      <c r="BT129" s="485"/>
      <c r="BU129" s="485"/>
      <c r="BV129" s="485"/>
      <c r="BW129" s="485"/>
      <c r="BX129" s="485"/>
      <c r="BY129" s="485"/>
      <c r="BZ129" s="485"/>
      <c r="CA129" s="485"/>
      <c r="CB129" s="485"/>
      <c r="CC129" s="37"/>
      <c r="CD129" s="317"/>
      <c r="CE129" s="317"/>
      <c r="CF129" s="8" t="s">
        <v>219</v>
      </c>
      <c r="CG129" s="72"/>
      <c r="CH129" s="320">
        <f t="shared" ref="CH129" ca="1" si="369">IF(AND(CH128=$O127,CH128&gt;0),1,IF(CH128=0,0,OFFSET(CH128,,(CH128-$O127),1,1)-CH128+1))</f>
        <v>0</v>
      </c>
      <c r="CI129" s="320">
        <f ca="1">IF(AND(CI128=$O127,CI128&gt;0),1,IF(CI128=0,0,OFFSET(CI128,,(CI128-$O127),1,1)-CI128+1))</f>
        <v>0</v>
      </c>
      <c r="CJ129" s="320">
        <f t="shared" ref="CJ129:DA129" ca="1" si="370">IF(AND(CJ128=$O127,CJ128&gt;0),1,IF(CJ128=0,0,OFFSET(CJ128,,(CJ128-$O127),1,1)-CJ128+1))</f>
        <v>0</v>
      </c>
      <c r="CK129" s="320">
        <f t="shared" ca="1" si="370"/>
        <v>0</v>
      </c>
      <c r="CL129" s="320">
        <f t="shared" ca="1" si="370"/>
        <v>0</v>
      </c>
      <c r="CM129" s="320">
        <f t="shared" ca="1" si="370"/>
        <v>0</v>
      </c>
      <c r="CN129" s="320">
        <f t="shared" ca="1" si="370"/>
        <v>0</v>
      </c>
      <c r="CO129" s="320">
        <f t="shared" ca="1" si="370"/>
        <v>0</v>
      </c>
      <c r="CP129" s="320">
        <f t="shared" ca="1" si="370"/>
        <v>0</v>
      </c>
      <c r="CQ129" s="320">
        <f t="shared" ca="1" si="370"/>
        <v>0</v>
      </c>
      <c r="CR129" s="320">
        <f t="shared" ca="1" si="370"/>
        <v>0</v>
      </c>
      <c r="CS129" s="320">
        <f t="shared" ca="1" si="370"/>
        <v>0</v>
      </c>
      <c r="CT129" s="320">
        <f t="shared" ca="1" si="370"/>
        <v>0</v>
      </c>
      <c r="CU129" s="320">
        <f t="shared" ca="1" si="370"/>
        <v>0</v>
      </c>
      <c r="CV129" s="320">
        <f t="shared" ca="1" si="370"/>
        <v>0</v>
      </c>
      <c r="CW129" s="320">
        <f t="shared" ca="1" si="370"/>
        <v>0</v>
      </c>
      <c r="CX129" s="320">
        <f t="shared" ca="1" si="370"/>
        <v>0</v>
      </c>
      <c r="CY129" s="320">
        <f t="shared" ca="1" si="370"/>
        <v>0</v>
      </c>
      <c r="CZ129" s="320">
        <f t="shared" ca="1" si="370"/>
        <v>0</v>
      </c>
      <c r="DA129" s="320">
        <f t="shared" ca="1" si="370"/>
        <v>0</v>
      </c>
    </row>
    <row r="130" spans="2:105" ht="15" hidden="1" customHeight="1" outlineLevel="1">
      <c r="B130" s="287"/>
      <c r="C130" s="310"/>
      <c r="D130" s="310"/>
      <c r="E130" s="310"/>
      <c r="F130" s="311" t="str">
        <f>_xlfn.IFNA(INDEX(Table_Def[[Asset category]:[Unit]],MATCH(Insert_Assets!C130,Table_Def[Asset category],0),2),"")</f>
        <v/>
      </c>
      <c r="G130" s="481"/>
      <c r="H130" s="439" t="s">
        <v>221</v>
      </c>
      <c r="I130" s="544">
        <f t="shared" si="221"/>
        <v>0</v>
      </c>
      <c r="J130" s="345"/>
      <c r="K130" s="310"/>
      <c r="L130" s="544">
        <f t="shared" ref="L130:L135" si="371">SUMIF($K$21:$K$383,K130,$I$21:$I$383)</f>
        <v>0</v>
      </c>
      <c r="M130" s="543">
        <f t="shared" si="350"/>
        <v>1</v>
      </c>
      <c r="N130" s="544">
        <f t="shared" si="222"/>
        <v>0</v>
      </c>
      <c r="O130" s="314">
        <f>_xlfn.IFNA(IF(INDEX(Table_Def[],MATCH(C130,Table_Def[Asset category],0),3)=0,20,INDEX(Table_Def[],MATCH(C130,Table_Def[Asset category],0),3)),0)</f>
        <v>0</v>
      </c>
      <c r="Q130" s="11"/>
      <c r="R130" s="208"/>
      <c r="S130" s="208"/>
      <c r="T130" s="208"/>
      <c r="U130" s="485"/>
      <c r="V130" s="485"/>
      <c r="W130" s="485"/>
      <c r="X130" s="485"/>
      <c r="Y130" s="485"/>
      <c r="Z130" s="485"/>
      <c r="AA130" s="485"/>
      <c r="AB130" s="485"/>
      <c r="AC130" s="485"/>
      <c r="AD130" s="485"/>
      <c r="AE130" s="485"/>
      <c r="AF130" s="485"/>
      <c r="AG130" s="485"/>
      <c r="AH130" s="485"/>
      <c r="AI130" s="485"/>
      <c r="AJ130" s="485"/>
      <c r="AK130" s="485"/>
      <c r="AL130" s="485"/>
      <c r="AM130" s="485"/>
      <c r="AN130" s="485"/>
      <c r="AO130" s="485"/>
      <c r="AP130" s="485"/>
      <c r="AQ130" s="485"/>
      <c r="AR130" s="485"/>
      <c r="AS130" s="485"/>
      <c r="AT130" s="485"/>
      <c r="AU130" s="485"/>
      <c r="AV130" s="485"/>
      <c r="AW130" s="485"/>
      <c r="AX130" s="485"/>
      <c r="AY130" s="485"/>
      <c r="AZ130" s="485"/>
      <c r="BA130" s="485"/>
      <c r="BB130" s="485"/>
      <c r="BC130" s="485"/>
      <c r="BD130" s="485"/>
      <c r="BE130" s="485"/>
      <c r="BF130" s="485"/>
      <c r="BG130" s="485"/>
      <c r="BH130" s="485"/>
      <c r="BI130" s="485"/>
      <c r="BJ130" s="485"/>
      <c r="BK130" s="485"/>
      <c r="BL130" s="485"/>
      <c r="BM130" s="485"/>
      <c r="BN130" s="485"/>
      <c r="BO130" s="485"/>
      <c r="BP130" s="485"/>
      <c r="BQ130" s="485"/>
      <c r="BR130" s="485"/>
      <c r="BS130" s="485"/>
      <c r="BT130" s="485"/>
      <c r="BU130" s="485"/>
      <c r="BV130" s="485"/>
      <c r="BW130" s="485"/>
      <c r="BX130" s="485"/>
      <c r="BY130" s="485"/>
      <c r="BZ130" s="485"/>
      <c r="CA130" s="485"/>
      <c r="CB130" s="485"/>
      <c r="CC130" s="37"/>
      <c r="CD130" s="317"/>
      <c r="CE130" s="317"/>
      <c r="CF130" s="8" t="s">
        <v>205</v>
      </c>
      <c r="CH130" s="321">
        <f t="shared" ref="CH130:CL130" si="372">IF($J127=CH$7,$I127*$M127,IF(CH128=$O127,$I127,
IF(CG130&gt;0,+CG130-CG131,0)))</f>
        <v>0</v>
      </c>
      <c r="CI130" s="321">
        <f t="shared" ca="1" si="372"/>
        <v>0</v>
      </c>
      <c r="CJ130" s="321">
        <f t="shared" ca="1" si="372"/>
        <v>0</v>
      </c>
      <c r="CK130" s="321">
        <f t="shared" ca="1" si="372"/>
        <v>0</v>
      </c>
      <c r="CL130" s="321">
        <f t="shared" ca="1" si="372"/>
        <v>0</v>
      </c>
      <c r="CM130" s="321">
        <f ca="1">IF($J127=CM$7,$I127*$M127,IF(CM128=$O127,$I127,
IF(CL130&gt;0,+CL130-CL131,0)))</f>
        <v>0</v>
      </c>
      <c r="CN130" s="321">
        <f t="shared" ref="CN130:DA130" ca="1" si="373">IF($J127=CN$7,$I127*$M127,IF(CN128=$O127,$I127,
IF(CM130&gt;0,+CM130-CM131,0)))</f>
        <v>0</v>
      </c>
      <c r="CO130" s="321">
        <f t="shared" ca="1" si="373"/>
        <v>0</v>
      </c>
      <c r="CP130" s="321">
        <f t="shared" ca="1" si="373"/>
        <v>0</v>
      </c>
      <c r="CQ130" s="321">
        <f t="shared" ca="1" si="373"/>
        <v>0</v>
      </c>
      <c r="CR130" s="321">
        <f t="shared" ca="1" si="373"/>
        <v>0</v>
      </c>
      <c r="CS130" s="321">
        <f t="shared" ca="1" si="373"/>
        <v>0</v>
      </c>
      <c r="CT130" s="321">
        <f t="shared" ca="1" si="373"/>
        <v>0</v>
      </c>
      <c r="CU130" s="321">
        <f t="shared" ca="1" si="373"/>
        <v>0</v>
      </c>
      <c r="CV130" s="321">
        <f t="shared" ca="1" si="373"/>
        <v>0</v>
      </c>
      <c r="CW130" s="321">
        <f t="shared" ca="1" si="373"/>
        <v>0</v>
      </c>
      <c r="CX130" s="321">
        <f t="shared" ca="1" si="373"/>
        <v>0</v>
      </c>
      <c r="CY130" s="321">
        <f t="shared" ca="1" si="373"/>
        <v>0</v>
      </c>
      <c r="CZ130" s="321">
        <f t="shared" ca="1" si="373"/>
        <v>0</v>
      </c>
      <c r="DA130" s="321">
        <f t="shared" ca="1" si="373"/>
        <v>0</v>
      </c>
    </row>
    <row r="131" spans="2:105" ht="15" hidden="1" customHeight="1" outlineLevel="1">
      <c r="B131" s="287"/>
      <c r="C131" s="310"/>
      <c r="D131" s="310"/>
      <c r="E131" s="310"/>
      <c r="F131" s="311" t="str">
        <f>_xlfn.IFNA(INDEX(Table_Def[[Asset category]:[Unit]],MATCH(Insert_Assets!C131,Table_Def[Asset category],0),2),"")</f>
        <v/>
      </c>
      <c r="G131" s="481"/>
      <c r="H131" s="439" t="s">
        <v>221</v>
      </c>
      <c r="I131" s="544">
        <f t="shared" si="221"/>
        <v>0</v>
      </c>
      <c r="J131" s="345"/>
      <c r="K131" s="310"/>
      <c r="L131" s="544">
        <f t="shared" si="371"/>
        <v>0</v>
      </c>
      <c r="M131" s="543">
        <f t="shared" si="350"/>
        <v>1</v>
      </c>
      <c r="N131" s="544">
        <f t="shared" si="222"/>
        <v>0</v>
      </c>
      <c r="O131" s="314">
        <f>_xlfn.IFNA(IF(INDEX(Table_Def[],MATCH(C131,Table_Def[Asset category],0),3)=0,20,INDEX(Table_Def[],MATCH(C131,Table_Def[Asset category],0),3)),0)</f>
        <v>0</v>
      </c>
      <c r="Q131" s="11"/>
      <c r="R131" s="208"/>
      <c r="S131" s="208"/>
      <c r="T131" s="208"/>
      <c r="U131" s="485"/>
      <c r="V131" s="485"/>
      <c r="W131" s="485"/>
      <c r="X131" s="485"/>
      <c r="Y131" s="485"/>
      <c r="Z131" s="485"/>
      <c r="AA131" s="485"/>
      <c r="AB131" s="485"/>
      <c r="AC131" s="485"/>
      <c r="AD131" s="485"/>
      <c r="AE131" s="485"/>
      <c r="AF131" s="485"/>
      <c r="AG131" s="485"/>
      <c r="AH131" s="485"/>
      <c r="AI131" s="485"/>
      <c r="AJ131" s="485"/>
      <c r="AK131" s="485"/>
      <c r="AL131" s="485"/>
      <c r="AM131" s="485"/>
      <c r="AN131" s="485"/>
      <c r="AO131" s="485"/>
      <c r="AP131" s="485"/>
      <c r="AQ131" s="485"/>
      <c r="AR131" s="485"/>
      <c r="AS131" s="485"/>
      <c r="AT131" s="485"/>
      <c r="AU131" s="485"/>
      <c r="AV131" s="485"/>
      <c r="AW131" s="485"/>
      <c r="AX131" s="485"/>
      <c r="AY131" s="485"/>
      <c r="AZ131" s="485"/>
      <c r="BA131" s="485"/>
      <c r="BB131" s="485"/>
      <c r="BC131" s="485"/>
      <c r="BD131" s="485"/>
      <c r="BE131" s="485"/>
      <c r="BF131" s="485"/>
      <c r="BG131" s="485"/>
      <c r="BH131" s="485"/>
      <c r="BI131" s="485"/>
      <c r="BJ131" s="485"/>
      <c r="BK131" s="485"/>
      <c r="BL131" s="485"/>
      <c r="BM131" s="485"/>
      <c r="BN131" s="485"/>
      <c r="BO131" s="485"/>
      <c r="BP131" s="485"/>
      <c r="BQ131" s="485"/>
      <c r="BR131" s="485"/>
      <c r="BS131" s="485"/>
      <c r="BT131" s="485"/>
      <c r="BU131" s="485"/>
      <c r="BV131" s="485"/>
      <c r="BW131" s="485"/>
      <c r="BX131" s="485"/>
      <c r="BY131" s="485"/>
      <c r="BZ131" s="485"/>
      <c r="CA131" s="485"/>
      <c r="CB131" s="485"/>
      <c r="CC131" s="37"/>
      <c r="CD131" s="317"/>
      <c r="CE131" s="317"/>
      <c r="CF131" s="8" t="s">
        <v>206</v>
      </c>
      <c r="CG131" s="321"/>
      <c r="CH131" s="321" t="e">
        <f>IF(CH132&lt;1,0,CH133-CH132)</f>
        <v>#DIV/0!</v>
      </c>
      <c r="CI131" s="321" t="e">
        <f t="shared" ref="CI131:DA131" ca="1" si="374">IF(CI132&lt;1,0,CI133-CI132)</f>
        <v>#DIV/0!</v>
      </c>
      <c r="CJ131" s="321" t="e">
        <f t="shared" ca="1" si="374"/>
        <v>#DIV/0!</v>
      </c>
      <c r="CK131" s="321" t="e">
        <f t="shared" ca="1" si="374"/>
        <v>#DIV/0!</v>
      </c>
      <c r="CL131" s="321" t="e">
        <f t="shared" ca="1" si="374"/>
        <v>#DIV/0!</v>
      </c>
      <c r="CM131" s="321" t="e">
        <f t="shared" ca="1" si="374"/>
        <v>#DIV/0!</v>
      </c>
      <c r="CN131" s="321" t="e">
        <f t="shared" ca="1" si="374"/>
        <v>#DIV/0!</v>
      </c>
      <c r="CO131" s="321" t="e">
        <f t="shared" ca="1" si="374"/>
        <v>#DIV/0!</v>
      </c>
      <c r="CP131" s="321" t="e">
        <f t="shared" ca="1" si="374"/>
        <v>#DIV/0!</v>
      </c>
      <c r="CQ131" s="321" t="e">
        <f t="shared" ca="1" si="374"/>
        <v>#DIV/0!</v>
      </c>
      <c r="CR131" s="321" t="e">
        <f t="shared" ca="1" si="374"/>
        <v>#DIV/0!</v>
      </c>
      <c r="CS131" s="321" t="e">
        <f t="shared" ca="1" si="374"/>
        <v>#DIV/0!</v>
      </c>
      <c r="CT131" s="321" t="e">
        <f t="shared" ca="1" si="374"/>
        <v>#DIV/0!</v>
      </c>
      <c r="CU131" s="321" t="e">
        <f t="shared" ca="1" si="374"/>
        <v>#DIV/0!</v>
      </c>
      <c r="CV131" s="321" t="e">
        <f t="shared" ca="1" si="374"/>
        <v>#DIV/0!</v>
      </c>
      <c r="CW131" s="321" t="e">
        <f t="shared" ca="1" si="374"/>
        <v>#DIV/0!</v>
      </c>
      <c r="CX131" s="321" t="e">
        <f t="shared" ca="1" si="374"/>
        <v>#DIV/0!</v>
      </c>
      <c r="CY131" s="321" t="e">
        <f t="shared" ca="1" si="374"/>
        <v>#DIV/0!</v>
      </c>
      <c r="CZ131" s="321" t="e">
        <f t="shared" ca="1" si="374"/>
        <v>#DIV/0!</v>
      </c>
      <c r="DA131" s="321" t="e">
        <f t="shared" ca="1" si="374"/>
        <v>#DIV/0!</v>
      </c>
    </row>
    <row r="132" spans="2:105" ht="15" hidden="1" customHeight="1" outlineLevel="1">
      <c r="B132" s="287"/>
      <c r="C132" s="310"/>
      <c r="D132" s="310"/>
      <c r="E132" s="310"/>
      <c r="F132" s="311" t="str">
        <f>_xlfn.IFNA(INDEX(Table_Def[[Asset category]:[Unit]],MATCH(Insert_Assets!C132,Table_Def[Asset category],0),2),"")</f>
        <v/>
      </c>
      <c r="G132" s="481"/>
      <c r="H132" s="439" t="s">
        <v>221</v>
      </c>
      <c r="I132" s="544">
        <f t="shared" si="221"/>
        <v>0</v>
      </c>
      <c r="J132" s="345"/>
      <c r="K132" s="310"/>
      <c r="L132" s="544">
        <f t="shared" si="371"/>
        <v>0</v>
      </c>
      <c r="M132" s="543">
        <f t="shared" si="350"/>
        <v>1</v>
      </c>
      <c r="N132" s="544">
        <f t="shared" si="222"/>
        <v>0</v>
      </c>
      <c r="O132" s="314">
        <f>_xlfn.IFNA(IF(INDEX(Table_Def[],MATCH(C132,Table_Def[Asset category],0),3)=0,20,INDEX(Table_Def[],MATCH(C132,Table_Def[Asset category],0),3)),0)</f>
        <v>0</v>
      </c>
      <c r="Q132" s="11"/>
      <c r="R132" s="208"/>
      <c r="S132" s="208"/>
      <c r="T132" s="208"/>
      <c r="U132" s="485"/>
      <c r="V132" s="485"/>
      <c r="W132" s="485"/>
      <c r="X132" s="485"/>
      <c r="Y132" s="485"/>
      <c r="Z132" s="485"/>
      <c r="AA132" s="485"/>
      <c r="AB132" s="485"/>
      <c r="AC132" s="485"/>
      <c r="AD132" s="485"/>
      <c r="AE132" s="485"/>
      <c r="AF132" s="485"/>
      <c r="AG132" s="485"/>
      <c r="AH132" s="485"/>
      <c r="AI132" s="485"/>
      <c r="AJ132" s="485"/>
      <c r="AK132" s="485"/>
      <c r="AL132" s="485"/>
      <c r="AM132" s="485"/>
      <c r="AN132" s="485"/>
      <c r="AO132" s="485"/>
      <c r="AP132" s="485"/>
      <c r="AQ132" s="485"/>
      <c r="AR132" s="485"/>
      <c r="AS132" s="485"/>
      <c r="AT132" s="485"/>
      <c r="AU132" s="485"/>
      <c r="AV132" s="485"/>
      <c r="AW132" s="485"/>
      <c r="AX132" s="485"/>
      <c r="AY132" s="485"/>
      <c r="AZ132" s="485"/>
      <c r="BA132" s="485"/>
      <c r="BB132" s="485"/>
      <c r="BC132" s="485"/>
      <c r="BD132" s="485"/>
      <c r="BE132" s="485"/>
      <c r="BF132" s="485"/>
      <c r="BG132" s="485"/>
      <c r="BH132" s="485"/>
      <c r="BI132" s="485"/>
      <c r="BJ132" s="485"/>
      <c r="BK132" s="485"/>
      <c r="BL132" s="485"/>
      <c r="BM132" s="485"/>
      <c r="BN132" s="485"/>
      <c r="BO132" s="485"/>
      <c r="BP132" s="485"/>
      <c r="BQ132" s="485"/>
      <c r="BR132" s="485"/>
      <c r="BS132" s="485"/>
      <c r="BT132" s="485"/>
      <c r="BU132" s="485"/>
      <c r="BV132" s="485"/>
      <c r="BW132" s="485"/>
      <c r="BX132" s="485"/>
      <c r="BY132" s="485"/>
      <c r="BZ132" s="485"/>
      <c r="CA132" s="485"/>
      <c r="CB132" s="485"/>
      <c r="CC132" s="37"/>
      <c r="CD132" s="317"/>
      <c r="CE132" s="317"/>
      <c r="CF132" s="8" t="s">
        <v>207</v>
      </c>
      <c r="CH132" s="321" t="e">
        <f>CH130*Insert_Finance!$D$32</f>
        <v>#DIV/0!</v>
      </c>
      <c r="CI132" s="321" t="e">
        <f ca="1">CI130*Insert_Finance!$D$32</f>
        <v>#DIV/0!</v>
      </c>
      <c r="CJ132" s="321" t="e">
        <f ca="1">CJ130*Insert_Finance!$D$32</f>
        <v>#DIV/0!</v>
      </c>
      <c r="CK132" s="321" t="e">
        <f ca="1">CK130*Insert_Finance!$D$32</f>
        <v>#DIV/0!</v>
      </c>
      <c r="CL132" s="321" t="e">
        <f ca="1">CL130*Insert_Finance!$D$32</f>
        <v>#DIV/0!</v>
      </c>
      <c r="CM132" s="321" t="e">
        <f ca="1">CM130*Insert_Finance!$D$32</f>
        <v>#DIV/0!</v>
      </c>
      <c r="CN132" s="321" t="e">
        <f ca="1">CN130*Insert_Finance!$D$32</f>
        <v>#DIV/0!</v>
      </c>
      <c r="CO132" s="321" t="e">
        <f ca="1">CO130*Insert_Finance!$D$32</f>
        <v>#DIV/0!</v>
      </c>
      <c r="CP132" s="321" t="e">
        <f ca="1">CP130*Insert_Finance!$D$32</f>
        <v>#DIV/0!</v>
      </c>
      <c r="CQ132" s="321" t="e">
        <f ca="1">CQ130*Insert_Finance!$D$32</f>
        <v>#DIV/0!</v>
      </c>
      <c r="CR132" s="321" t="e">
        <f ca="1">CR130*Insert_Finance!$D$32</f>
        <v>#DIV/0!</v>
      </c>
      <c r="CS132" s="321" t="e">
        <f ca="1">CS130*Insert_Finance!$D$32</f>
        <v>#DIV/0!</v>
      </c>
      <c r="CT132" s="321" t="e">
        <f ca="1">CT130*Insert_Finance!$D$32</f>
        <v>#DIV/0!</v>
      </c>
      <c r="CU132" s="321" t="e">
        <f ca="1">CU130*Insert_Finance!$D$32</f>
        <v>#DIV/0!</v>
      </c>
      <c r="CV132" s="321" t="e">
        <f ca="1">CV130*Insert_Finance!$D$32</f>
        <v>#DIV/0!</v>
      </c>
      <c r="CW132" s="321" t="e">
        <f ca="1">CW130*Insert_Finance!$D$32</f>
        <v>#DIV/0!</v>
      </c>
      <c r="CX132" s="321" t="e">
        <f ca="1">CX130*Insert_Finance!$D$32</f>
        <v>#DIV/0!</v>
      </c>
      <c r="CY132" s="321" t="e">
        <f ca="1">CY130*Insert_Finance!$D$32</f>
        <v>#DIV/0!</v>
      </c>
      <c r="CZ132" s="321" t="e">
        <f ca="1">CZ130*Insert_Finance!$D$32</f>
        <v>#DIV/0!</v>
      </c>
      <c r="DA132" s="321" t="e">
        <f ca="1">DA130*Insert_Finance!$D$32</f>
        <v>#DIV/0!</v>
      </c>
    </row>
    <row r="133" spans="2:105" ht="15" hidden="1" customHeight="1" outlineLevel="1">
      <c r="B133" s="287"/>
      <c r="C133" s="310"/>
      <c r="D133" s="310"/>
      <c r="E133" s="310"/>
      <c r="F133" s="311" t="str">
        <f>_xlfn.IFNA(INDEX(Table_Def[[Asset category]:[Unit]],MATCH(Insert_Assets!C133,Table_Def[Asset category],0),2),"")</f>
        <v/>
      </c>
      <c r="G133" s="481"/>
      <c r="H133" s="439" t="s">
        <v>221</v>
      </c>
      <c r="I133" s="544">
        <f t="shared" si="221"/>
        <v>0</v>
      </c>
      <c r="J133" s="345"/>
      <c r="K133" s="310"/>
      <c r="L133" s="544">
        <f t="shared" si="371"/>
        <v>0</v>
      </c>
      <c r="M133" s="543">
        <f t="shared" si="350"/>
        <v>1</v>
      </c>
      <c r="N133" s="544">
        <f t="shared" si="222"/>
        <v>0</v>
      </c>
      <c r="O133" s="314">
        <f>_xlfn.IFNA(IF(INDEX(Table_Def[],MATCH(C133,Table_Def[Asset category],0),3)=0,20,INDEX(Table_Def[],MATCH(C133,Table_Def[Asset category],0),3)),0)</f>
        <v>0</v>
      </c>
      <c r="Q133" s="11"/>
      <c r="R133" s="208"/>
      <c r="S133" s="208"/>
      <c r="T133" s="208"/>
      <c r="U133" s="485"/>
      <c r="V133" s="485"/>
      <c r="W133" s="485"/>
      <c r="X133" s="485"/>
      <c r="Y133" s="485"/>
      <c r="Z133" s="485"/>
      <c r="AA133" s="485"/>
      <c r="AB133" s="485"/>
      <c r="AC133" s="485"/>
      <c r="AD133" s="485"/>
      <c r="AE133" s="485"/>
      <c r="AF133" s="485"/>
      <c r="AG133" s="485"/>
      <c r="AH133" s="485"/>
      <c r="AI133" s="485"/>
      <c r="AJ133" s="485"/>
      <c r="AK133" s="485"/>
      <c r="AL133" s="485"/>
      <c r="AM133" s="485"/>
      <c r="AN133" s="485"/>
      <c r="AO133" s="485"/>
      <c r="AP133" s="485"/>
      <c r="AQ133" s="485"/>
      <c r="AR133" s="485"/>
      <c r="AS133" s="485"/>
      <c r="AT133" s="485"/>
      <c r="AU133" s="485"/>
      <c r="AV133" s="485"/>
      <c r="AW133" s="485"/>
      <c r="AX133" s="485"/>
      <c r="AY133" s="485"/>
      <c r="AZ133" s="485"/>
      <c r="BA133" s="485"/>
      <c r="BB133" s="485"/>
      <c r="BC133" s="485"/>
      <c r="BD133" s="485"/>
      <c r="BE133" s="485"/>
      <c r="BF133" s="485"/>
      <c r="BG133" s="485"/>
      <c r="BH133" s="485"/>
      <c r="BI133" s="485"/>
      <c r="BJ133" s="485"/>
      <c r="BK133" s="485"/>
      <c r="BL133" s="485"/>
      <c r="BM133" s="485"/>
      <c r="BN133" s="485"/>
      <c r="BO133" s="485"/>
      <c r="BP133" s="485"/>
      <c r="BQ133" s="485"/>
      <c r="BR133" s="485"/>
      <c r="BS133" s="485"/>
      <c r="BT133" s="485"/>
      <c r="BU133" s="485"/>
      <c r="BV133" s="485"/>
      <c r="BW133" s="485"/>
      <c r="BX133" s="485"/>
      <c r="BY133" s="485"/>
      <c r="BZ133" s="485"/>
      <c r="CA133" s="485"/>
      <c r="CB133" s="485"/>
      <c r="CC133" s="37"/>
      <c r="CD133" s="317"/>
      <c r="CE133" s="317"/>
      <c r="CF133" s="8" t="s">
        <v>208</v>
      </c>
      <c r="CG133" s="321"/>
      <c r="CH133" s="321">
        <f ca="1">IF(CH130=0,0,
IF(CH130&lt;1,0,
IF($O127-CH128&lt;&gt;$O127,-PMT(Insert_Finance!$D$32,$O127,OFFSET(CH130,,(CH128-$O127),1,1),0,0),
IF(CH128=0,0,CG133))))</f>
        <v>0</v>
      </c>
      <c r="CI133" s="321">
        <f ca="1">IF(CI130=0,0,
IF(CI130&lt;1,0,
IF($O127-CI128&lt;&gt;$O127,-PMT(Insert_Finance!$D$32,$O127,OFFSET(CI130,,(CI128-$O127),1,1),0,0),
IF(CI128=0,0,CH133))))</f>
        <v>0</v>
      </c>
      <c r="CJ133" s="321">
        <f ca="1">IF(CJ130=0,0,
IF(CJ130&lt;1,0,
IF($O127-CJ128&lt;&gt;$O127,-PMT(Insert_Finance!$D$32,$O127,OFFSET(CJ130,,(CJ128-$O127),1,1),0,0),
IF(CJ128=0,0,CI133))))</f>
        <v>0</v>
      </c>
      <c r="CK133" s="321">
        <f ca="1">IF(CK130=0,0,
IF(CK130&lt;1,0,
IF($O127-CK128&lt;&gt;$O127,-PMT(Insert_Finance!$D$32,$O127,OFFSET(CK130,,(CK128-$O127),1,1),0,0),
IF(CK128=0,0,CJ133))))</f>
        <v>0</v>
      </c>
      <c r="CL133" s="321">
        <f ca="1">IF(CL130=0,0,
IF(CL130&lt;1,0,
IF($O127-CL128&lt;&gt;$O127,-PMT(Insert_Finance!$D$32,$O127,OFFSET(CL130,,(CL128-$O127),1,1),0,0),
IF(CL128=0,0,CK133))))</f>
        <v>0</v>
      </c>
      <c r="CM133" s="321">
        <f ca="1">IF(CM130=0,0,
IF(CM130&lt;1,0,
IF($O127-CM128&lt;&gt;$O127,-PMT(Insert_Finance!$D$32,$O127,OFFSET(CM130,,(CM128-$O127),1,1),0,0),
IF(CM128=0,0,CL133))))</f>
        <v>0</v>
      </c>
      <c r="CN133" s="321">
        <f ca="1">IF(CN130=0,0,
IF(CN130&lt;1,0,
IF($O127-CN128&lt;&gt;$O127,-PMT(Insert_Finance!$D$32,$O127,OFFSET(CN130,,(CN128-$O127),1,1),0,0),
IF(CN128=0,0,CM133))))</f>
        <v>0</v>
      </c>
      <c r="CO133" s="321">
        <f ca="1">IF(CO130=0,0,
IF(CO130&lt;1,0,
IF($O127-CO128&lt;&gt;$O127,-PMT(Insert_Finance!$D$32,$O127,OFFSET(CO130,,(CO128-$O127),1,1),0,0),
IF(CO128=0,0,CN133))))</f>
        <v>0</v>
      </c>
      <c r="CP133" s="321">
        <f ca="1">IF(CP130=0,0,
IF(CP130&lt;1,0,
IF($O127-CP128&lt;&gt;$O127,-PMT(Insert_Finance!$D$32,$O127,OFFSET(CP130,,(CP128-$O127),1,1),0,0),
IF(CP128=0,0,CO133))))</f>
        <v>0</v>
      </c>
      <c r="CQ133" s="321">
        <f ca="1">IF(CQ130=0,0,
IF(CQ130&lt;1,0,
IF($O127-CQ128&lt;&gt;$O127,-PMT(Insert_Finance!$D$32,$O127,OFFSET(CQ130,,(CQ128-$O127),1,1),0,0),
IF(CQ128=0,0,CP133))))</f>
        <v>0</v>
      </c>
      <c r="CR133" s="321">
        <f ca="1">IF(CR130=0,0,
IF(CR130&lt;1,0,
IF($O127-CR128&lt;&gt;$O127,-PMT(Insert_Finance!$D$32,$O127,OFFSET(CR130,,(CR128-$O127),1,1),0,0),
IF(CR128=0,0,CQ133))))</f>
        <v>0</v>
      </c>
      <c r="CS133" s="321">
        <f ca="1">IF(CS130=0,0,
IF(CS130&lt;1,0,
IF($O127-CS128&lt;&gt;$O127,-PMT(Insert_Finance!$D$32,$O127,OFFSET(CS130,,(CS128-$O127),1,1),0,0),
IF(CS128=0,0,CR133))))</f>
        <v>0</v>
      </c>
      <c r="CT133" s="321">
        <f ca="1">IF(CT130=0,0,
IF(CT130&lt;1,0,
IF($O127-CT128&lt;&gt;$O127,-PMT(Insert_Finance!$D$32,$O127,OFFSET(CT130,,(CT128-$O127),1,1),0,0),
IF(CT128=0,0,CS133))))</f>
        <v>0</v>
      </c>
      <c r="CU133" s="321">
        <f ca="1">IF(CU130=0,0,
IF(CU130&lt;1,0,
IF($O127-CU128&lt;&gt;$O127,-PMT(Insert_Finance!$D$32,$O127,OFFSET(CU130,,(CU128-$O127),1,1),0,0),
IF(CU128=0,0,CT133))))</f>
        <v>0</v>
      </c>
      <c r="CV133" s="321">
        <f ca="1">IF(CV130=0,0,
IF(CV130&lt;1,0,
IF($O127-CV128&lt;&gt;$O127,-PMT(Insert_Finance!$D$32,$O127,OFFSET(CV130,,(CV128-$O127),1,1),0,0),
IF(CV128=0,0,CU133))))</f>
        <v>0</v>
      </c>
      <c r="CW133" s="321">
        <f ca="1">IF(CW130=0,0,
IF(CW130&lt;1,0,
IF($O127-CW128&lt;&gt;$O127,-PMT(Insert_Finance!$D$32,$O127,OFFSET(CW130,,(CW128-$O127),1,1),0,0),
IF(CW128=0,0,CV133))))</f>
        <v>0</v>
      </c>
      <c r="CX133" s="321">
        <f ca="1">IF(CX130=0,0,
IF(CX130&lt;1,0,
IF($O127-CX128&lt;&gt;$O127,-PMT(Insert_Finance!$D$32,$O127,OFFSET(CX130,,(CX128-$O127),1,1),0,0),
IF(CX128=0,0,CW133))))</f>
        <v>0</v>
      </c>
      <c r="CY133" s="321">
        <f ca="1">IF(CY130=0,0,
IF(CY130&lt;1,0,
IF($O127-CY128&lt;&gt;$O127,-PMT(Insert_Finance!$D$32,$O127,OFFSET(CY130,,(CY128-$O127),1,1),0,0),
IF(CY128=0,0,CX133))))</f>
        <v>0</v>
      </c>
      <c r="CZ133" s="321">
        <f ca="1">IF(CZ130=0,0,
IF(CZ130&lt;1,0,
IF($O127-CZ128&lt;&gt;$O127,-PMT(Insert_Finance!$D$32,$O127,OFFSET(CZ130,,(CZ128-$O127),1,1),0,0),
IF(CZ128=0,0,CY133))))</f>
        <v>0</v>
      </c>
      <c r="DA133" s="321">
        <f ca="1">IF(DA130=0,0,
IF(DA130&lt;1,0,
IF($O127-DA128&lt;&gt;$O127,-PMT(Insert_Finance!$D$32,$O127,OFFSET(DA130,,(DA128-$O127),1,1),0,0),
IF(DA128=0,0,CZ133))))</f>
        <v>0</v>
      </c>
    </row>
    <row r="134" spans="2:105" ht="30" customHeight="1" collapsed="1">
      <c r="B134" s="287"/>
      <c r="C134" s="310"/>
      <c r="D134" s="310"/>
      <c r="E134" s="310"/>
      <c r="F134" s="311" t="str">
        <f>_xlfn.IFNA(INDEX(Table_Def[[Asset category]:[Unit]],MATCH(Insert_Assets!C134,Table_Def[Asset category],0),2),"")</f>
        <v/>
      </c>
      <c r="G134" s="481"/>
      <c r="H134" s="439" t="s">
        <v>221</v>
      </c>
      <c r="I134" s="544">
        <f t="shared" si="221"/>
        <v>0</v>
      </c>
      <c r="J134" s="348"/>
      <c r="K134" s="310"/>
      <c r="L134" s="544">
        <f t="shared" si="371"/>
        <v>0</v>
      </c>
      <c r="M134" s="543">
        <f t="shared" si="350"/>
        <v>1</v>
      </c>
      <c r="N134" s="544">
        <f t="shared" si="222"/>
        <v>0</v>
      </c>
      <c r="O134" s="314">
        <f>_xlfn.IFNA(IF(INDEX(Table_Def[],MATCH(C134,Table_Def[Asset category],0),3)=0,20,INDEX(Table_Def[],MATCH(C134,Table_Def[Asset category],0),3)),0)</f>
        <v>0</v>
      </c>
      <c r="Q134" s="11"/>
      <c r="R134" s="208"/>
      <c r="S134" s="208"/>
      <c r="T134" s="208"/>
      <c r="U134" s="485">
        <f>SUMIF($CH$7:$DA$7,U$16,$CH138:$DA138)</f>
        <v>0</v>
      </c>
      <c r="V134" s="485">
        <f>SUMIF($CH$7:$DA$7,U$16,$CH137:$DA137)</f>
        <v>0</v>
      </c>
      <c r="W134" s="485">
        <f>SUMIF($CH$7:$DA$7,U$16,$CH139:$DA139)</f>
        <v>0</v>
      </c>
      <c r="X134" s="485">
        <f>SUMIF($CH$7:$DA$7,X$16,$CH138:$DA138)</f>
        <v>0</v>
      </c>
      <c r="Y134" s="485">
        <f>SUMIF($CH$7:$DA$7,X$16,$CH137:$DA137)</f>
        <v>0</v>
      </c>
      <c r="Z134" s="485">
        <f>SUMIF($CH$7:$DA$7,X$16,$CH139:$DA139)</f>
        <v>0</v>
      </c>
      <c r="AA134" s="485">
        <f>SUMIF($CH$7:$DA$7,AA$16,$CH138:$DA138)</f>
        <v>0</v>
      </c>
      <c r="AB134" s="485">
        <f>SUMIF($CH$7:$DA$7,AA$16,$CH137:$DA137)</f>
        <v>0</v>
      </c>
      <c r="AC134" s="485">
        <f>SUMIF($CH$7:$DA$7,AA$16,$CH139:$DA139)</f>
        <v>0</v>
      </c>
      <c r="AD134" s="485">
        <f>SUMIF($CH$7:$DA$7,AD$16,$CH138:$DA138)</f>
        <v>0</v>
      </c>
      <c r="AE134" s="485">
        <f>SUMIF($CH$7:$DA$7,AD$16,$CH137:$DA137)</f>
        <v>0</v>
      </c>
      <c r="AF134" s="485">
        <f>SUMIF($CH$7:$DA$7,AD$16,$CH139:$DA139)</f>
        <v>0</v>
      </c>
      <c r="AG134" s="485">
        <f>SUMIF($CH$7:$DA$7,AG$16,$CH138:$DA138)</f>
        <v>0</v>
      </c>
      <c r="AH134" s="485">
        <f>SUMIF($CH$7:$DA$7,AG$16,$CH137:$DA137)</f>
        <v>0</v>
      </c>
      <c r="AI134" s="485">
        <f>SUMIF($CH$7:$DA$7,AG$16,$CH139:$DA139)</f>
        <v>0</v>
      </c>
      <c r="AJ134" s="485">
        <f>SUMIF($CH$7:$DA$7,AJ$16,$CH138:$DA138)</f>
        <v>0</v>
      </c>
      <c r="AK134" s="485">
        <f>SUMIF($CH$7:$DA$7,AJ$16,$CH137:$DA137)</f>
        <v>0</v>
      </c>
      <c r="AL134" s="485">
        <f>SUMIF($CH$7:$DA$7,AJ$16,$CH139:$DA139)</f>
        <v>0</v>
      </c>
      <c r="AM134" s="485">
        <f>SUMIF($CH$7:$DA$7,AM$16,$CH138:$DA138)</f>
        <v>0</v>
      </c>
      <c r="AN134" s="485">
        <f>SUMIF($CH$7:$DA$7,AM$16,$CH137:$DA137)</f>
        <v>0</v>
      </c>
      <c r="AO134" s="485">
        <f>SUMIF($CH$7:$DA$7,AM$16,$CH139:$DA139)</f>
        <v>0</v>
      </c>
      <c r="AP134" s="485">
        <f>SUMIF($CH$7:$DA$7,AP$16,$CH138:$DA138)</f>
        <v>0</v>
      </c>
      <c r="AQ134" s="485">
        <f>SUMIF($CH$7:$DA$7,AP$16,$CH137:$DA137)</f>
        <v>0</v>
      </c>
      <c r="AR134" s="485">
        <f>SUMIF($CH$7:$DA$7,AP$16,$CH139:$DA139)</f>
        <v>0</v>
      </c>
      <c r="AS134" s="485">
        <f>SUMIF($CH$7:$DA$7,AS$16,$CH138:$DA138)</f>
        <v>0</v>
      </c>
      <c r="AT134" s="485">
        <f>SUMIF($CH$7:$DA$7,AS$16,$CH137:$DA137)</f>
        <v>0</v>
      </c>
      <c r="AU134" s="485">
        <f>SUMIF($CH$7:$DA$7,AS$16,$CH139:$DA139)</f>
        <v>0</v>
      </c>
      <c r="AV134" s="485">
        <f>SUMIF($CH$7:$DA$7,AV$16,$CH138:$DA138)</f>
        <v>0</v>
      </c>
      <c r="AW134" s="485">
        <f>SUMIF($CH$7:$DA$7,AV$16,$CH137:$DA137)</f>
        <v>0</v>
      </c>
      <c r="AX134" s="485">
        <f>SUMIF($CH$7:$DA$7,AV$16,$CH139:$DA139)</f>
        <v>0</v>
      </c>
      <c r="AY134" s="485">
        <f>SUMIF($CH$7:$DA$7,AY$16,$CH138:$DA138)</f>
        <v>0</v>
      </c>
      <c r="AZ134" s="485">
        <f>SUMIF($CH$7:$DA$7,AY$16,$CH137:$DA137)</f>
        <v>0</v>
      </c>
      <c r="BA134" s="485">
        <f>SUMIF($CH$7:$DA$7,AY$16,$CH139:$DA139)</f>
        <v>0</v>
      </c>
      <c r="BB134" s="485">
        <f>SUMIF($CH$7:$DA$7,BB$16,$CH138:$DA138)</f>
        <v>0</v>
      </c>
      <c r="BC134" s="485">
        <f>SUMIF($CH$7:$DA$7,BB$16,$CH137:$DA137)</f>
        <v>0</v>
      </c>
      <c r="BD134" s="485">
        <f>SUMIF($CH$7:$DA$7,BB$16,$CH139:$DA139)</f>
        <v>0</v>
      </c>
      <c r="BE134" s="485">
        <f>SUMIF($CH$7:$DA$7,BE$16,$CH138:$DA138)</f>
        <v>0</v>
      </c>
      <c r="BF134" s="485">
        <f>SUMIF($CH$7:$DA$7,BE$16,$CH137:$DA137)</f>
        <v>0</v>
      </c>
      <c r="BG134" s="485">
        <f>SUMIF($CH$7:$DA$7,BE$16,$CH139:$DA139)</f>
        <v>0</v>
      </c>
      <c r="BH134" s="485">
        <f>SUMIF($CH$7:$DA$7,BH$16,$CH138:$DA138)</f>
        <v>0</v>
      </c>
      <c r="BI134" s="485">
        <f>SUMIF($CH$7:$DA$7,BH$16,$CH137:$DA137)</f>
        <v>0</v>
      </c>
      <c r="BJ134" s="485">
        <f>SUMIF($CH$7:$DA$7,BH$16,$CH139:$DA139)</f>
        <v>0</v>
      </c>
      <c r="BK134" s="485">
        <f>SUMIF($CH$7:$DA$7,BK$16,$CH138:$DA138)</f>
        <v>0</v>
      </c>
      <c r="BL134" s="485">
        <f>SUMIF($CH$7:$DA$7,BK$16,$CH137:$DA137)</f>
        <v>0</v>
      </c>
      <c r="BM134" s="485">
        <f>SUMIF($CH$7:$DA$7,BK$16,$CH139:$DA139)</f>
        <v>0</v>
      </c>
      <c r="BN134" s="485">
        <f>SUMIF($CH$7:$DA$7,BN$16,$CH138:$DA138)</f>
        <v>0</v>
      </c>
      <c r="BO134" s="485">
        <f>SUMIF($CH$7:$DA$7,BN$16,$CH137:$DA137)</f>
        <v>0</v>
      </c>
      <c r="BP134" s="485">
        <f>SUMIF($CH$7:$DA$7,BN$16,$CH139:$DA139)</f>
        <v>0</v>
      </c>
      <c r="BQ134" s="485">
        <f>SUMIF($CH$7:$DA$7,BQ$16,$CH138:$DA138)</f>
        <v>0</v>
      </c>
      <c r="BR134" s="485">
        <f>SUMIF($CH$7:$DA$7,BQ$16,$CH137:$DA137)</f>
        <v>0</v>
      </c>
      <c r="BS134" s="485">
        <f>SUMIF($CH$7:$DA$7,BQ$16,$CH139:$DA139)</f>
        <v>0</v>
      </c>
      <c r="BT134" s="485">
        <f>SUMIF($CH$7:$DA$7,BT$16,$CH138:$DA138)</f>
        <v>0</v>
      </c>
      <c r="BU134" s="485">
        <f>SUMIF($CH$7:$DA$7,BT$16,$CH137:$DA137)</f>
        <v>0</v>
      </c>
      <c r="BV134" s="485">
        <f>SUMIF($CH$7:$DA$7,BT$16,$CH139:$DA139)</f>
        <v>0</v>
      </c>
      <c r="BW134" s="485">
        <f>SUMIF($CH$7:$DA$7,BW$16,$CH138:$DA138)</f>
        <v>0</v>
      </c>
      <c r="BX134" s="485">
        <f>SUMIF($CH$7:$DA$7,BW$16,$CH137:$DA137)</f>
        <v>0</v>
      </c>
      <c r="BY134" s="485">
        <f>SUMIF($CH$7:$DA$7,BW$16,$CH139:$DA139)</f>
        <v>0</v>
      </c>
      <c r="BZ134" s="485">
        <f>SUMIF($CH$7:$DA$7,BZ$16,$CH138:$DA138)</f>
        <v>0</v>
      </c>
      <c r="CA134" s="485">
        <f>SUMIF($CH$7:$DA$7,BZ$16,$CH137:$DA137)</f>
        <v>0</v>
      </c>
      <c r="CB134" s="485">
        <f>SUMIF($CH$7:$DA$7,BZ$16,$CH139:$DA139)</f>
        <v>0</v>
      </c>
      <c r="CC134" s="37"/>
      <c r="CD134" s="317"/>
      <c r="CE134" s="317"/>
      <c r="CG134" s="72"/>
      <c r="CH134" s="321"/>
    </row>
    <row r="135" spans="2:105" ht="15" hidden="1" customHeight="1" outlineLevel="1">
      <c r="B135" s="287"/>
      <c r="C135" s="310"/>
      <c r="D135" s="310"/>
      <c r="E135" s="310"/>
      <c r="F135" s="311" t="str">
        <f>_xlfn.IFNA(INDEX(Table_Def[[Asset category]:[Unit]],MATCH(Insert_Assets!C135,Table_Def[Asset category],0),2),"")</f>
        <v/>
      </c>
      <c r="G135" s="481"/>
      <c r="H135" s="439" t="s">
        <v>221</v>
      </c>
      <c r="I135" s="544">
        <f t="shared" si="221"/>
        <v>0</v>
      </c>
      <c r="J135" s="345"/>
      <c r="K135" s="310"/>
      <c r="L135" s="544">
        <f t="shared" si="371"/>
        <v>0</v>
      </c>
      <c r="M135" s="543">
        <f t="shared" si="350"/>
        <v>1</v>
      </c>
      <c r="N135" s="544">
        <f t="shared" si="222"/>
        <v>0</v>
      </c>
      <c r="O135" s="314">
        <f>_xlfn.IFNA(IF(INDEX(Table_Def[],MATCH(C135,Table_Def[Asset category],0),3)=0,20,INDEX(Table_Def[],MATCH(C135,Table_Def[Asset category],0),3)),0)</f>
        <v>0</v>
      </c>
      <c r="Q135" s="11"/>
      <c r="R135" s="208"/>
      <c r="S135" s="208"/>
      <c r="T135" s="208"/>
      <c r="U135" s="485"/>
      <c r="V135" s="485"/>
      <c r="W135" s="485"/>
      <c r="X135" s="485"/>
      <c r="Y135" s="485"/>
      <c r="Z135" s="485"/>
      <c r="AA135" s="485"/>
      <c r="AB135" s="485"/>
      <c r="AC135" s="485"/>
      <c r="AD135" s="485"/>
      <c r="AE135" s="485"/>
      <c r="AF135" s="485"/>
      <c r="AG135" s="485"/>
      <c r="AH135" s="485"/>
      <c r="AI135" s="485"/>
      <c r="AJ135" s="485"/>
      <c r="AK135" s="485"/>
      <c r="AL135" s="485"/>
      <c r="AM135" s="485"/>
      <c r="AN135" s="485"/>
      <c r="AO135" s="485"/>
      <c r="AP135" s="485"/>
      <c r="AQ135" s="485"/>
      <c r="AR135" s="485"/>
      <c r="AS135" s="485"/>
      <c r="AT135" s="485"/>
      <c r="AU135" s="485"/>
      <c r="AV135" s="485"/>
      <c r="AW135" s="485"/>
      <c r="AX135" s="485"/>
      <c r="AY135" s="485"/>
      <c r="AZ135" s="485"/>
      <c r="BA135" s="485"/>
      <c r="BB135" s="485"/>
      <c r="BC135" s="485"/>
      <c r="BD135" s="485"/>
      <c r="BE135" s="485"/>
      <c r="BF135" s="485"/>
      <c r="BG135" s="485"/>
      <c r="BH135" s="485"/>
      <c r="BI135" s="485"/>
      <c r="BJ135" s="485"/>
      <c r="BK135" s="485"/>
      <c r="BL135" s="485"/>
      <c r="BM135" s="485"/>
      <c r="BN135" s="485"/>
      <c r="BO135" s="485"/>
      <c r="BP135" s="485"/>
      <c r="BQ135" s="485"/>
      <c r="BR135" s="485"/>
      <c r="BS135" s="485"/>
      <c r="BT135" s="485"/>
      <c r="BU135" s="485"/>
      <c r="BV135" s="485"/>
      <c r="BW135" s="485"/>
      <c r="BX135" s="485"/>
      <c r="BY135" s="485"/>
      <c r="BZ135" s="485"/>
      <c r="CA135" s="485"/>
      <c r="CB135" s="485"/>
      <c r="CC135" s="37"/>
      <c r="CD135" s="317"/>
      <c r="CE135" s="317"/>
      <c r="CF135" s="8" t="s">
        <v>218</v>
      </c>
      <c r="CG135" s="72"/>
      <c r="CH135" s="320">
        <f>IF($J134=CH$7,$O134,
IF(CG134&gt;0,CG134-1,0))</f>
        <v>0</v>
      </c>
      <c r="CI135" s="320">
        <f ca="1">IF(OR($J134=CI$7,CH136=$O134),$O134,
IF(CH135&gt;0,CH135-1,0))</f>
        <v>0</v>
      </c>
      <c r="CJ135" s="320">
        <f t="shared" ref="CJ135" ca="1" si="375">IF(OR($J134=CJ$7,CI136=$O134),$O134,
IF(CI135&gt;0,CI135-1,0))</f>
        <v>0</v>
      </c>
      <c r="CK135" s="320">
        <f t="shared" ref="CK135" ca="1" si="376">IF(OR($J134=CK$7,CJ136=$O134),$O134,
IF(CJ135&gt;0,CJ135-1,0))</f>
        <v>0</v>
      </c>
      <c r="CL135" s="320">
        <f t="shared" ref="CL135" ca="1" si="377">IF(OR($J134=CL$7,CK136=$O134),$O134,
IF(CK135&gt;0,CK135-1,0))</f>
        <v>0</v>
      </c>
      <c r="CM135" s="320">
        <f t="shared" ref="CM135" ca="1" si="378">IF(OR($J134=CM$7,CL136=$O134),$O134,
IF(CL135&gt;0,CL135-1,0))</f>
        <v>0</v>
      </c>
      <c r="CN135" s="320">
        <f t="shared" ref="CN135" ca="1" si="379">IF(OR($J134=CN$7,CM136=$O134),$O134,
IF(CM135&gt;0,CM135-1,0))</f>
        <v>0</v>
      </c>
      <c r="CO135" s="320">
        <f t="shared" ref="CO135" ca="1" si="380">IF(OR($J134=CO$7,CN136=$O134),$O134,
IF(CN135&gt;0,CN135-1,0))</f>
        <v>0</v>
      </c>
      <c r="CP135" s="320">
        <f t="shared" ref="CP135" ca="1" si="381">IF(OR($J134=CP$7,CO136=$O134),$O134,
IF(CO135&gt;0,CO135-1,0))</f>
        <v>0</v>
      </c>
      <c r="CQ135" s="320">
        <f t="shared" ref="CQ135" ca="1" si="382">IF(OR($J134=CQ$7,CP136=$O134),$O134,
IF(CP135&gt;0,CP135-1,0))</f>
        <v>0</v>
      </c>
      <c r="CR135" s="320">
        <f t="shared" ref="CR135" ca="1" si="383">IF(OR($J134=CR$7,CQ136=$O134),$O134,
IF(CQ135&gt;0,CQ135-1,0))</f>
        <v>0</v>
      </c>
      <c r="CS135" s="320">
        <f t="shared" ref="CS135" ca="1" si="384">IF(OR($J134=CS$7,CR136=$O134),$O134,
IF(CR135&gt;0,CR135-1,0))</f>
        <v>0</v>
      </c>
      <c r="CT135" s="320">
        <f t="shared" ref="CT135" ca="1" si="385">IF(OR($J134=CT$7,CS136=$O134),$O134,
IF(CS135&gt;0,CS135-1,0))</f>
        <v>0</v>
      </c>
      <c r="CU135" s="320">
        <f t="shared" ref="CU135" ca="1" si="386">IF(OR($J134=CU$7,CT136=$O134),$O134,
IF(CT135&gt;0,CT135-1,0))</f>
        <v>0</v>
      </c>
      <c r="CV135" s="320">
        <f t="shared" ref="CV135" ca="1" si="387">IF(OR($J134=CV$7,CU136=$O134),$O134,
IF(CU135&gt;0,CU135-1,0))</f>
        <v>0</v>
      </c>
      <c r="CW135" s="320">
        <f t="shared" ref="CW135" ca="1" si="388">IF(OR($J134=CW$7,CV136=$O134),$O134,
IF(CV135&gt;0,CV135-1,0))</f>
        <v>0</v>
      </c>
      <c r="CX135" s="320">
        <f t="shared" ref="CX135" ca="1" si="389">IF(OR($J134=CX$7,CW136=$O134),$O134,
IF(CW135&gt;0,CW135-1,0))</f>
        <v>0</v>
      </c>
      <c r="CY135" s="320">
        <f t="shared" ref="CY135" ca="1" si="390">IF(OR($J134=CY$7,CX136=$O134),$O134,
IF(CX135&gt;0,CX135-1,0))</f>
        <v>0</v>
      </c>
      <c r="CZ135" s="320">
        <f t="shared" ref="CZ135" ca="1" si="391">IF(OR($J134=CZ$7,CY136=$O134),$O134,
IF(CY135&gt;0,CY135-1,0))</f>
        <v>0</v>
      </c>
      <c r="DA135" s="320">
        <f t="shared" ref="DA135" ca="1" si="392">IF(OR($J134=DA$7,CZ136=$O134),$O134,
IF(CZ135&gt;0,CZ135-1,0))</f>
        <v>0</v>
      </c>
    </row>
    <row r="136" spans="2:105" ht="15" hidden="1" customHeight="1" outlineLevel="1">
      <c r="B136" s="287"/>
      <c r="C136" s="310"/>
      <c r="D136" s="310"/>
      <c r="E136" s="310"/>
      <c r="F136" s="311" t="str">
        <f>_xlfn.IFNA(INDEX(Table_Def[[Asset category]:[Unit]],MATCH(Insert_Assets!C136,Table_Def[Asset category],0),2),"")</f>
        <v/>
      </c>
      <c r="G136" s="481"/>
      <c r="H136" s="439" t="s">
        <v>221</v>
      </c>
      <c r="I136" s="544">
        <f t="shared" si="221"/>
        <v>0</v>
      </c>
      <c r="J136" s="345"/>
      <c r="K136" s="310"/>
      <c r="L136" s="544"/>
      <c r="M136" s="543">
        <f t="shared" si="350"/>
        <v>1</v>
      </c>
      <c r="N136" s="544">
        <f t="shared" si="222"/>
        <v>0</v>
      </c>
      <c r="O136" s="314">
        <f>_xlfn.IFNA(IF(INDEX(Table_Def[],MATCH(C136,Table_Def[Asset category],0),3)=0,20,INDEX(Table_Def[],MATCH(C136,Table_Def[Asset category],0),3)),0)</f>
        <v>0</v>
      </c>
      <c r="Q136" s="11"/>
      <c r="R136" s="208"/>
      <c r="S136" s="208"/>
      <c r="T136" s="208"/>
      <c r="U136" s="485"/>
      <c r="V136" s="485"/>
      <c r="W136" s="485"/>
      <c r="X136" s="485"/>
      <c r="Y136" s="485"/>
      <c r="Z136" s="485"/>
      <c r="AA136" s="485"/>
      <c r="AB136" s="485"/>
      <c r="AC136" s="485"/>
      <c r="AD136" s="485"/>
      <c r="AE136" s="485"/>
      <c r="AF136" s="485"/>
      <c r="AG136" s="485"/>
      <c r="AH136" s="485"/>
      <c r="AI136" s="485"/>
      <c r="AJ136" s="485"/>
      <c r="AK136" s="485"/>
      <c r="AL136" s="485"/>
      <c r="AM136" s="485"/>
      <c r="AN136" s="485"/>
      <c r="AO136" s="485"/>
      <c r="AP136" s="485"/>
      <c r="AQ136" s="485"/>
      <c r="AR136" s="485"/>
      <c r="AS136" s="485"/>
      <c r="AT136" s="485"/>
      <c r="AU136" s="485"/>
      <c r="AV136" s="485"/>
      <c r="AW136" s="485"/>
      <c r="AX136" s="485"/>
      <c r="AY136" s="485"/>
      <c r="AZ136" s="485"/>
      <c r="BA136" s="485"/>
      <c r="BB136" s="485"/>
      <c r="BC136" s="485"/>
      <c r="BD136" s="485"/>
      <c r="BE136" s="485"/>
      <c r="BF136" s="485"/>
      <c r="BG136" s="485"/>
      <c r="BH136" s="485"/>
      <c r="BI136" s="485"/>
      <c r="BJ136" s="485"/>
      <c r="BK136" s="485"/>
      <c r="BL136" s="485"/>
      <c r="BM136" s="485"/>
      <c r="BN136" s="485"/>
      <c r="BO136" s="485"/>
      <c r="BP136" s="485"/>
      <c r="BQ136" s="485"/>
      <c r="BR136" s="485"/>
      <c r="BS136" s="485"/>
      <c r="BT136" s="485"/>
      <c r="BU136" s="485"/>
      <c r="BV136" s="485"/>
      <c r="BW136" s="485"/>
      <c r="BX136" s="485"/>
      <c r="BY136" s="485"/>
      <c r="BZ136" s="485"/>
      <c r="CA136" s="485"/>
      <c r="CB136" s="485"/>
      <c r="CC136" s="37"/>
      <c r="CD136" s="317"/>
      <c r="CE136" s="317"/>
      <c r="CF136" s="8" t="s">
        <v>219</v>
      </c>
      <c r="CG136" s="72"/>
      <c r="CH136" s="320">
        <f t="shared" ref="CH136" ca="1" si="393">IF(AND(CH135=$O134,CH135&gt;0),1,IF(CH135=0,0,OFFSET(CH135,,(CH135-$O134),1,1)-CH135+1))</f>
        <v>0</v>
      </c>
      <c r="CI136" s="320">
        <f ca="1">IF(AND(CI135=$O134,CI135&gt;0),1,IF(CI135=0,0,OFFSET(CI135,,(CI135-$O134),1,1)-CI135+1))</f>
        <v>0</v>
      </c>
      <c r="CJ136" s="320">
        <f t="shared" ref="CJ136:DA136" ca="1" si="394">IF(AND(CJ135=$O134,CJ135&gt;0),1,IF(CJ135=0,0,OFFSET(CJ135,,(CJ135-$O134),1,1)-CJ135+1))</f>
        <v>0</v>
      </c>
      <c r="CK136" s="320">
        <f t="shared" ca="1" si="394"/>
        <v>0</v>
      </c>
      <c r="CL136" s="320">
        <f t="shared" ca="1" si="394"/>
        <v>0</v>
      </c>
      <c r="CM136" s="320">
        <f t="shared" ca="1" si="394"/>
        <v>0</v>
      </c>
      <c r="CN136" s="320">
        <f t="shared" ca="1" si="394"/>
        <v>0</v>
      </c>
      <c r="CO136" s="320">
        <f t="shared" ca="1" si="394"/>
        <v>0</v>
      </c>
      <c r="CP136" s="320">
        <f t="shared" ca="1" si="394"/>
        <v>0</v>
      </c>
      <c r="CQ136" s="320">
        <f t="shared" ca="1" si="394"/>
        <v>0</v>
      </c>
      <c r="CR136" s="320">
        <f t="shared" ca="1" si="394"/>
        <v>0</v>
      </c>
      <c r="CS136" s="320">
        <f t="shared" ca="1" si="394"/>
        <v>0</v>
      </c>
      <c r="CT136" s="320">
        <f t="shared" ca="1" si="394"/>
        <v>0</v>
      </c>
      <c r="CU136" s="320">
        <f t="shared" ca="1" si="394"/>
        <v>0</v>
      </c>
      <c r="CV136" s="320">
        <f t="shared" ca="1" si="394"/>
        <v>0</v>
      </c>
      <c r="CW136" s="320">
        <f t="shared" ca="1" si="394"/>
        <v>0</v>
      </c>
      <c r="CX136" s="320">
        <f t="shared" ca="1" si="394"/>
        <v>0</v>
      </c>
      <c r="CY136" s="320">
        <f t="shared" ca="1" si="394"/>
        <v>0</v>
      </c>
      <c r="CZ136" s="320">
        <f t="shared" ca="1" si="394"/>
        <v>0</v>
      </c>
      <c r="DA136" s="320">
        <f t="shared" ca="1" si="394"/>
        <v>0</v>
      </c>
    </row>
    <row r="137" spans="2:105" ht="15" hidden="1" customHeight="1" outlineLevel="1">
      <c r="B137" s="287"/>
      <c r="C137" s="310"/>
      <c r="D137" s="310"/>
      <c r="E137" s="310"/>
      <c r="F137" s="311" t="str">
        <f>_xlfn.IFNA(INDEX(Table_Def[[Asset category]:[Unit]],MATCH(Insert_Assets!C137,Table_Def[Asset category],0),2),"")</f>
        <v/>
      </c>
      <c r="G137" s="481"/>
      <c r="H137" s="439" t="s">
        <v>221</v>
      </c>
      <c r="I137" s="544">
        <f t="shared" si="221"/>
        <v>0</v>
      </c>
      <c r="J137" s="345"/>
      <c r="K137" s="310"/>
      <c r="L137" s="544">
        <f t="shared" ref="L137:L142" si="395">SUMIF($K$21:$K$383,K137,$I$21:$I$383)</f>
        <v>0</v>
      </c>
      <c r="M137" s="543">
        <f t="shared" si="350"/>
        <v>1</v>
      </c>
      <c r="N137" s="544">
        <f t="shared" si="222"/>
        <v>0</v>
      </c>
      <c r="O137" s="314">
        <f>_xlfn.IFNA(IF(INDEX(Table_Def[],MATCH(C137,Table_Def[Asset category],0),3)=0,20,INDEX(Table_Def[],MATCH(C137,Table_Def[Asset category],0),3)),0)</f>
        <v>0</v>
      </c>
      <c r="Q137" s="11"/>
      <c r="R137" s="208"/>
      <c r="S137" s="208"/>
      <c r="T137" s="208"/>
      <c r="U137" s="485"/>
      <c r="V137" s="485"/>
      <c r="W137" s="485"/>
      <c r="X137" s="485"/>
      <c r="Y137" s="485"/>
      <c r="Z137" s="485"/>
      <c r="AA137" s="485"/>
      <c r="AB137" s="485"/>
      <c r="AC137" s="485"/>
      <c r="AD137" s="485"/>
      <c r="AE137" s="485"/>
      <c r="AF137" s="485"/>
      <c r="AG137" s="485"/>
      <c r="AH137" s="485"/>
      <c r="AI137" s="485"/>
      <c r="AJ137" s="485"/>
      <c r="AK137" s="485"/>
      <c r="AL137" s="485"/>
      <c r="AM137" s="485"/>
      <c r="AN137" s="485"/>
      <c r="AO137" s="485"/>
      <c r="AP137" s="485"/>
      <c r="AQ137" s="485"/>
      <c r="AR137" s="485"/>
      <c r="AS137" s="485"/>
      <c r="AT137" s="485"/>
      <c r="AU137" s="485"/>
      <c r="AV137" s="485"/>
      <c r="AW137" s="485"/>
      <c r="AX137" s="485"/>
      <c r="AY137" s="485"/>
      <c r="AZ137" s="485"/>
      <c r="BA137" s="485"/>
      <c r="BB137" s="485"/>
      <c r="BC137" s="485"/>
      <c r="BD137" s="485"/>
      <c r="BE137" s="485"/>
      <c r="BF137" s="485"/>
      <c r="BG137" s="485"/>
      <c r="BH137" s="485"/>
      <c r="BI137" s="485"/>
      <c r="BJ137" s="485"/>
      <c r="BK137" s="485"/>
      <c r="BL137" s="485"/>
      <c r="BM137" s="485"/>
      <c r="BN137" s="485"/>
      <c r="BO137" s="485"/>
      <c r="BP137" s="485"/>
      <c r="BQ137" s="485"/>
      <c r="BR137" s="485"/>
      <c r="BS137" s="485"/>
      <c r="BT137" s="485"/>
      <c r="BU137" s="485"/>
      <c r="BV137" s="485"/>
      <c r="BW137" s="485"/>
      <c r="BX137" s="485"/>
      <c r="BY137" s="485"/>
      <c r="BZ137" s="485"/>
      <c r="CA137" s="485"/>
      <c r="CB137" s="485"/>
      <c r="CC137" s="37"/>
      <c r="CD137" s="317"/>
      <c r="CE137" s="317"/>
      <c r="CF137" s="8" t="s">
        <v>205</v>
      </c>
      <c r="CH137" s="321">
        <f t="shared" ref="CH137:CL137" si="396">IF($J134=CH$7,$I134*$M134,IF(CH135=$O134,$I134,
IF(CG137&gt;0,+CG137-CG138,0)))</f>
        <v>0</v>
      </c>
      <c r="CI137" s="321">
        <f t="shared" ca="1" si="396"/>
        <v>0</v>
      </c>
      <c r="CJ137" s="321">
        <f t="shared" ca="1" si="396"/>
        <v>0</v>
      </c>
      <c r="CK137" s="321">
        <f t="shared" ca="1" si="396"/>
        <v>0</v>
      </c>
      <c r="CL137" s="321">
        <f t="shared" ca="1" si="396"/>
        <v>0</v>
      </c>
      <c r="CM137" s="321">
        <f ca="1">IF($J134=CM$7,$I134*$M134,IF(CM135=$O134,$I134,
IF(CL137&gt;0,+CL137-CL138,0)))</f>
        <v>0</v>
      </c>
      <c r="CN137" s="321">
        <f t="shared" ref="CN137:DA137" ca="1" si="397">IF($J134=CN$7,$I134*$M134,IF(CN135=$O134,$I134,
IF(CM137&gt;0,+CM137-CM138,0)))</f>
        <v>0</v>
      </c>
      <c r="CO137" s="321">
        <f t="shared" ca="1" si="397"/>
        <v>0</v>
      </c>
      <c r="CP137" s="321">
        <f t="shared" ca="1" si="397"/>
        <v>0</v>
      </c>
      <c r="CQ137" s="321">
        <f t="shared" ca="1" si="397"/>
        <v>0</v>
      </c>
      <c r="CR137" s="321">
        <f t="shared" ca="1" si="397"/>
        <v>0</v>
      </c>
      <c r="CS137" s="321">
        <f t="shared" ca="1" si="397"/>
        <v>0</v>
      </c>
      <c r="CT137" s="321">
        <f t="shared" ca="1" si="397"/>
        <v>0</v>
      </c>
      <c r="CU137" s="321">
        <f t="shared" ca="1" si="397"/>
        <v>0</v>
      </c>
      <c r="CV137" s="321">
        <f t="shared" ca="1" si="397"/>
        <v>0</v>
      </c>
      <c r="CW137" s="321">
        <f t="shared" ca="1" si="397"/>
        <v>0</v>
      </c>
      <c r="CX137" s="321">
        <f t="shared" ca="1" si="397"/>
        <v>0</v>
      </c>
      <c r="CY137" s="321">
        <f t="shared" ca="1" si="397"/>
        <v>0</v>
      </c>
      <c r="CZ137" s="321">
        <f t="shared" ca="1" si="397"/>
        <v>0</v>
      </c>
      <c r="DA137" s="321">
        <f t="shared" ca="1" si="397"/>
        <v>0</v>
      </c>
    </row>
    <row r="138" spans="2:105" ht="15" hidden="1" customHeight="1" outlineLevel="1">
      <c r="B138" s="287"/>
      <c r="C138" s="310"/>
      <c r="D138" s="310"/>
      <c r="E138" s="310"/>
      <c r="F138" s="311" t="str">
        <f>_xlfn.IFNA(INDEX(Table_Def[[Asset category]:[Unit]],MATCH(Insert_Assets!C138,Table_Def[Asset category],0),2),"")</f>
        <v/>
      </c>
      <c r="G138" s="481"/>
      <c r="H138" s="439" t="s">
        <v>221</v>
      </c>
      <c r="I138" s="544">
        <f t="shared" si="221"/>
        <v>0</v>
      </c>
      <c r="J138" s="345"/>
      <c r="K138" s="310"/>
      <c r="L138" s="544">
        <f t="shared" si="395"/>
        <v>0</v>
      </c>
      <c r="M138" s="543">
        <f t="shared" si="350"/>
        <v>1</v>
      </c>
      <c r="N138" s="544">
        <f t="shared" si="222"/>
        <v>0</v>
      </c>
      <c r="O138" s="314">
        <f>_xlfn.IFNA(IF(INDEX(Table_Def[],MATCH(C138,Table_Def[Asset category],0),3)=0,20,INDEX(Table_Def[],MATCH(C138,Table_Def[Asset category],0),3)),0)</f>
        <v>0</v>
      </c>
      <c r="Q138" s="11"/>
      <c r="R138" s="208"/>
      <c r="S138" s="208"/>
      <c r="T138" s="208"/>
      <c r="U138" s="485"/>
      <c r="V138" s="485"/>
      <c r="W138" s="485"/>
      <c r="X138" s="485"/>
      <c r="Y138" s="485"/>
      <c r="Z138" s="485"/>
      <c r="AA138" s="485"/>
      <c r="AB138" s="485"/>
      <c r="AC138" s="485"/>
      <c r="AD138" s="485"/>
      <c r="AE138" s="485"/>
      <c r="AF138" s="485"/>
      <c r="AG138" s="485"/>
      <c r="AH138" s="485"/>
      <c r="AI138" s="485"/>
      <c r="AJ138" s="485"/>
      <c r="AK138" s="485"/>
      <c r="AL138" s="485"/>
      <c r="AM138" s="485"/>
      <c r="AN138" s="485"/>
      <c r="AO138" s="485"/>
      <c r="AP138" s="485"/>
      <c r="AQ138" s="485"/>
      <c r="AR138" s="485"/>
      <c r="AS138" s="485"/>
      <c r="AT138" s="485"/>
      <c r="AU138" s="485"/>
      <c r="AV138" s="485"/>
      <c r="AW138" s="485"/>
      <c r="AX138" s="485"/>
      <c r="AY138" s="485"/>
      <c r="AZ138" s="485"/>
      <c r="BA138" s="485"/>
      <c r="BB138" s="485"/>
      <c r="BC138" s="485"/>
      <c r="BD138" s="485"/>
      <c r="BE138" s="485"/>
      <c r="BF138" s="485"/>
      <c r="BG138" s="485"/>
      <c r="BH138" s="485"/>
      <c r="BI138" s="485"/>
      <c r="BJ138" s="485"/>
      <c r="BK138" s="485"/>
      <c r="BL138" s="485"/>
      <c r="BM138" s="485"/>
      <c r="BN138" s="485"/>
      <c r="BO138" s="485"/>
      <c r="BP138" s="485"/>
      <c r="BQ138" s="485"/>
      <c r="BR138" s="485"/>
      <c r="BS138" s="485"/>
      <c r="BT138" s="485"/>
      <c r="BU138" s="485"/>
      <c r="BV138" s="485"/>
      <c r="BW138" s="485"/>
      <c r="BX138" s="485"/>
      <c r="BY138" s="485"/>
      <c r="BZ138" s="485"/>
      <c r="CA138" s="485"/>
      <c r="CB138" s="485"/>
      <c r="CC138" s="37"/>
      <c r="CD138" s="317"/>
      <c r="CE138" s="317"/>
      <c r="CF138" s="8" t="s">
        <v>206</v>
      </c>
      <c r="CG138" s="321"/>
      <c r="CH138" s="321" t="e">
        <f>IF(CH139&lt;1,0,CH140-CH139)</f>
        <v>#DIV/0!</v>
      </c>
      <c r="CI138" s="321" t="e">
        <f t="shared" ref="CI138:DA138" ca="1" si="398">IF(CI139&lt;1,0,CI140-CI139)</f>
        <v>#DIV/0!</v>
      </c>
      <c r="CJ138" s="321" t="e">
        <f t="shared" ca="1" si="398"/>
        <v>#DIV/0!</v>
      </c>
      <c r="CK138" s="321" t="e">
        <f t="shared" ca="1" si="398"/>
        <v>#DIV/0!</v>
      </c>
      <c r="CL138" s="321" t="e">
        <f t="shared" ca="1" si="398"/>
        <v>#DIV/0!</v>
      </c>
      <c r="CM138" s="321" t="e">
        <f t="shared" ca="1" si="398"/>
        <v>#DIV/0!</v>
      </c>
      <c r="CN138" s="321" t="e">
        <f t="shared" ca="1" si="398"/>
        <v>#DIV/0!</v>
      </c>
      <c r="CO138" s="321" t="e">
        <f t="shared" ca="1" si="398"/>
        <v>#DIV/0!</v>
      </c>
      <c r="CP138" s="321" t="e">
        <f t="shared" ca="1" si="398"/>
        <v>#DIV/0!</v>
      </c>
      <c r="CQ138" s="321" t="e">
        <f t="shared" ca="1" si="398"/>
        <v>#DIV/0!</v>
      </c>
      <c r="CR138" s="321" t="e">
        <f t="shared" ca="1" si="398"/>
        <v>#DIV/0!</v>
      </c>
      <c r="CS138" s="321" t="e">
        <f t="shared" ca="1" si="398"/>
        <v>#DIV/0!</v>
      </c>
      <c r="CT138" s="321" t="e">
        <f t="shared" ca="1" si="398"/>
        <v>#DIV/0!</v>
      </c>
      <c r="CU138" s="321" t="e">
        <f t="shared" ca="1" si="398"/>
        <v>#DIV/0!</v>
      </c>
      <c r="CV138" s="321" t="e">
        <f t="shared" ca="1" si="398"/>
        <v>#DIV/0!</v>
      </c>
      <c r="CW138" s="321" t="e">
        <f t="shared" ca="1" si="398"/>
        <v>#DIV/0!</v>
      </c>
      <c r="CX138" s="321" t="e">
        <f t="shared" ca="1" si="398"/>
        <v>#DIV/0!</v>
      </c>
      <c r="CY138" s="321" t="e">
        <f t="shared" ca="1" si="398"/>
        <v>#DIV/0!</v>
      </c>
      <c r="CZ138" s="321" t="e">
        <f t="shared" ca="1" si="398"/>
        <v>#DIV/0!</v>
      </c>
      <c r="DA138" s="321" t="e">
        <f t="shared" ca="1" si="398"/>
        <v>#DIV/0!</v>
      </c>
    </row>
    <row r="139" spans="2:105" ht="15" hidden="1" customHeight="1" outlineLevel="1">
      <c r="B139" s="287"/>
      <c r="C139" s="310"/>
      <c r="D139" s="310"/>
      <c r="E139" s="310"/>
      <c r="F139" s="311" t="str">
        <f>_xlfn.IFNA(INDEX(Table_Def[[Asset category]:[Unit]],MATCH(Insert_Assets!C139,Table_Def[Asset category],0),2),"")</f>
        <v/>
      </c>
      <c r="G139" s="481"/>
      <c r="H139" s="439" t="s">
        <v>221</v>
      </c>
      <c r="I139" s="544">
        <f t="shared" si="221"/>
        <v>0</v>
      </c>
      <c r="J139" s="345"/>
      <c r="K139" s="310"/>
      <c r="L139" s="544">
        <f t="shared" si="395"/>
        <v>0</v>
      </c>
      <c r="M139" s="543">
        <f t="shared" si="350"/>
        <v>1</v>
      </c>
      <c r="N139" s="544">
        <f t="shared" si="222"/>
        <v>0</v>
      </c>
      <c r="O139" s="314">
        <f>_xlfn.IFNA(IF(INDEX(Table_Def[],MATCH(C139,Table_Def[Asset category],0),3)=0,20,INDEX(Table_Def[],MATCH(C139,Table_Def[Asset category],0),3)),0)</f>
        <v>0</v>
      </c>
      <c r="Q139" s="11"/>
      <c r="R139" s="208"/>
      <c r="S139" s="208"/>
      <c r="T139" s="208"/>
      <c r="U139" s="485"/>
      <c r="V139" s="485"/>
      <c r="W139" s="485"/>
      <c r="X139" s="485"/>
      <c r="Y139" s="485"/>
      <c r="Z139" s="485"/>
      <c r="AA139" s="485"/>
      <c r="AB139" s="485"/>
      <c r="AC139" s="485"/>
      <c r="AD139" s="485"/>
      <c r="AE139" s="485"/>
      <c r="AF139" s="485"/>
      <c r="AG139" s="485"/>
      <c r="AH139" s="485"/>
      <c r="AI139" s="485"/>
      <c r="AJ139" s="485"/>
      <c r="AK139" s="485"/>
      <c r="AL139" s="485"/>
      <c r="AM139" s="485"/>
      <c r="AN139" s="485"/>
      <c r="AO139" s="485"/>
      <c r="AP139" s="485"/>
      <c r="AQ139" s="485"/>
      <c r="AR139" s="485"/>
      <c r="AS139" s="485"/>
      <c r="AT139" s="485"/>
      <c r="AU139" s="485"/>
      <c r="AV139" s="485"/>
      <c r="AW139" s="485"/>
      <c r="AX139" s="485"/>
      <c r="AY139" s="485"/>
      <c r="AZ139" s="485"/>
      <c r="BA139" s="485"/>
      <c r="BB139" s="485"/>
      <c r="BC139" s="485"/>
      <c r="BD139" s="485"/>
      <c r="BE139" s="485"/>
      <c r="BF139" s="485"/>
      <c r="BG139" s="485"/>
      <c r="BH139" s="485"/>
      <c r="BI139" s="485"/>
      <c r="BJ139" s="485"/>
      <c r="BK139" s="485"/>
      <c r="BL139" s="485"/>
      <c r="BM139" s="485"/>
      <c r="BN139" s="485"/>
      <c r="BO139" s="485"/>
      <c r="BP139" s="485"/>
      <c r="BQ139" s="485"/>
      <c r="BR139" s="485"/>
      <c r="BS139" s="485"/>
      <c r="BT139" s="485"/>
      <c r="BU139" s="485"/>
      <c r="BV139" s="485"/>
      <c r="BW139" s="485"/>
      <c r="BX139" s="485"/>
      <c r="BY139" s="485"/>
      <c r="BZ139" s="485"/>
      <c r="CA139" s="485"/>
      <c r="CB139" s="485"/>
      <c r="CC139" s="37"/>
      <c r="CD139" s="317"/>
      <c r="CE139" s="317"/>
      <c r="CF139" s="8" t="s">
        <v>207</v>
      </c>
      <c r="CH139" s="321" t="e">
        <f>CH137*Insert_Finance!$D$32</f>
        <v>#DIV/0!</v>
      </c>
      <c r="CI139" s="321" t="e">
        <f ca="1">CI137*Insert_Finance!$D$32</f>
        <v>#DIV/0!</v>
      </c>
      <c r="CJ139" s="321" t="e">
        <f ca="1">CJ137*Insert_Finance!$D$32</f>
        <v>#DIV/0!</v>
      </c>
      <c r="CK139" s="321" t="e">
        <f ca="1">CK137*Insert_Finance!$D$32</f>
        <v>#DIV/0!</v>
      </c>
      <c r="CL139" s="321" t="e">
        <f ca="1">CL137*Insert_Finance!$D$32</f>
        <v>#DIV/0!</v>
      </c>
      <c r="CM139" s="321" t="e">
        <f ca="1">CM137*Insert_Finance!$D$32</f>
        <v>#DIV/0!</v>
      </c>
      <c r="CN139" s="321" t="e">
        <f ca="1">CN137*Insert_Finance!$D$32</f>
        <v>#DIV/0!</v>
      </c>
      <c r="CO139" s="321" t="e">
        <f ca="1">CO137*Insert_Finance!$D$32</f>
        <v>#DIV/0!</v>
      </c>
      <c r="CP139" s="321" t="e">
        <f ca="1">CP137*Insert_Finance!$D$32</f>
        <v>#DIV/0!</v>
      </c>
      <c r="CQ139" s="321" t="e">
        <f ca="1">CQ137*Insert_Finance!$D$32</f>
        <v>#DIV/0!</v>
      </c>
      <c r="CR139" s="321" t="e">
        <f ca="1">CR137*Insert_Finance!$D$32</f>
        <v>#DIV/0!</v>
      </c>
      <c r="CS139" s="321" t="e">
        <f ca="1">CS137*Insert_Finance!$D$32</f>
        <v>#DIV/0!</v>
      </c>
      <c r="CT139" s="321" t="e">
        <f ca="1">CT137*Insert_Finance!$D$32</f>
        <v>#DIV/0!</v>
      </c>
      <c r="CU139" s="321" t="e">
        <f ca="1">CU137*Insert_Finance!$D$32</f>
        <v>#DIV/0!</v>
      </c>
      <c r="CV139" s="321" t="e">
        <f ca="1">CV137*Insert_Finance!$D$32</f>
        <v>#DIV/0!</v>
      </c>
      <c r="CW139" s="321" t="e">
        <f ca="1">CW137*Insert_Finance!$D$32</f>
        <v>#DIV/0!</v>
      </c>
      <c r="CX139" s="321" t="e">
        <f ca="1">CX137*Insert_Finance!$D$32</f>
        <v>#DIV/0!</v>
      </c>
      <c r="CY139" s="321" t="e">
        <f ca="1">CY137*Insert_Finance!$D$32</f>
        <v>#DIV/0!</v>
      </c>
      <c r="CZ139" s="321" t="e">
        <f ca="1">CZ137*Insert_Finance!$D$32</f>
        <v>#DIV/0!</v>
      </c>
      <c r="DA139" s="321" t="e">
        <f ca="1">DA137*Insert_Finance!$D$32</f>
        <v>#DIV/0!</v>
      </c>
    </row>
    <row r="140" spans="2:105" ht="15" hidden="1" customHeight="1" outlineLevel="1">
      <c r="B140" s="287"/>
      <c r="C140" s="310"/>
      <c r="D140" s="310"/>
      <c r="E140" s="310"/>
      <c r="F140" s="311" t="str">
        <f>_xlfn.IFNA(INDEX(Table_Def[[Asset category]:[Unit]],MATCH(Insert_Assets!C140,Table_Def[Asset category],0),2),"")</f>
        <v/>
      </c>
      <c r="G140" s="481"/>
      <c r="H140" s="439" t="s">
        <v>221</v>
      </c>
      <c r="I140" s="544">
        <f t="shared" si="221"/>
        <v>0</v>
      </c>
      <c r="J140" s="345"/>
      <c r="K140" s="310"/>
      <c r="L140" s="544">
        <f t="shared" si="395"/>
        <v>0</v>
      </c>
      <c r="M140" s="543">
        <f t="shared" si="350"/>
        <v>1</v>
      </c>
      <c r="N140" s="544">
        <f t="shared" si="222"/>
        <v>0</v>
      </c>
      <c r="O140" s="314">
        <f>_xlfn.IFNA(IF(INDEX(Table_Def[],MATCH(C140,Table_Def[Asset category],0),3)=0,20,INDEX(Table_Def[],MATCH(C140,Table_Def[Asset category],0),3)),0)</f>
        <v>0</v>
      </c>
      <c r="Q140" s="11"/>
      <c r="R140" s="208"/>
      <c r="S140" s="208"/>
      <c r="T140" s="208"/>
      <c r="U140" s="485"/>
      <c r="V140" s="485"/>
      <c r="W140" s="485"/>
      <c r="X140" s="485"/>
      <c r="Y140" s="485"/>
      <c r="Z140" s="485"/>
      <c r="AA140" s="485"/>
      <c r="AB140" s="485"/>
      <c r="AC140" s="485"/>
      <c r="AD140" s="485"/>
      <c r="AE140" s="485"/>
      <c r="AF140" s="485"/>
      <c r="AG140" s="485"/>
      <c r="AH140" s="485"/>
      <c r="AI140" s="485"/>
      <c r="AJ140" s="485"/>
      <c r="AK140" s="485"/>
      <c r="AL140" s="485"/>
      <c r="AM140" s="485"/>
      <c r="AN140" s="485"/>
      <c r="AO140" s="485"/>
      <c r="AP140" s="485"/>
      <c r="AQ140" s="485"/>
      <c r="AR140" s="485"/>
      <c r="AS140" s="485"/>
      <c r="AT140" s="485"/>
      <c r="AU140" s="485"/>
      <c r="AV140" s="485"/>
      <c r="AW140" s="485"/>
      <c r="AX140" s="485"/>
      <c r="AY140" s="485"/>
      <c r="AZ140" s="485"/>
      <c r="BA140" s="485"/>
      <c r="BB140" s="485"/>
      <c r="BC140" s="485"/>
      <c r="BD140" s="485"/>
      <c r="BE140" s="485"/>
      <c r="BF140" s="485"/>
      <c r="BG140" s="485"/>
      <c r="BH140" s="485"/>
      <c r="BI140" s="485"/>
      <c r="BJ140" s="485"/>
      <c r="BK140" s="485"/>
      <c r="BL140" s="485"/>
      <c r="BM140" s="485"/>
      <c r="BN140" s="485"/>
      <c r="BO140" s="485"/>
      <c r="BP140" s="485"/>
      <c r="BQ140" s="485"/>
      <c r="BR140" s="485"/>
      <c r="BS140" s="485"/>
      <c r="BT140" s="485"/>
      <c r="BU140" s="485"/>
      <c r="BV140" s="485"/>
      <c r="BW140" s="485"/>
      <c r="BX140" s="485"/>
      <c r="BY140" s="485"/>
      <c r="BZ140" s="485"/>
      <c r="CA140" s="485"/>
      <c r="CB140" s="485"/>
      <c r="CC140" s="37"/>
      <c r="CD140" s="317"/>
      <c r="CE140" s="317"/>
      <c r="CF140" s="8" t="s">
        <v>208</v>
      </c>
      <c r="CG140" s="321"/>
      <c r="CH140" s="321">
        <f ca="1">IF(CH137=0,0,
IF(CH137&lt;1,0,
IF($O134-CH135&lt;&gt;$O134,-PMT(Insert_Finance!$D$32,$O134,OFFSET(CH137,,(CH135-$O134),1,1),0,0),
IF(CH135=0,0,CG140))))</f>
        <v>0</v>
      </c>
      <c r="CI140" s="321">
        <f ca="1">IF(CI137=0,0,
IF(CI137&lt;1,0,
IF($O134-CI135&lt;&gt;$O134,-PMT(Insert_Finance!$D$32,$O134,OFFSET(CI137,,(CI135-$O134),1,1),0,0),
IF(CI135=0,0,CH140))))</f>
        <v>0</v>
      </c>
      <c r="CJ140" s="321">
        <f ca="1">IF(CJ137=0,0,
IF(CJ137&lt;1,0,
IF($O134-CJ135&lt;&gt;$O134,-PMT(Insert_Finance!$D$32,$O134,OFFSET(CJ137,,(CJ135-$O134),1,1),0,0),
IF(CJ135=0,0,CI140))))</f>
        <v>0</v>
      </c>
      <c r="CK140" s="321">
        <f ca="1">IF(CK137=0,0,
IF(CK137&lt;1,0,
IF($O134-CK135&lt;&gt;$O134,-PMT(Insert_Finance!$D$32,$O134,OFFSET(CK137,,(CK135-$O134),1,1),0,0),
IF(CK135=0,0,CJ140))))</f>
        <v>0</v>
      </c>
      <c r="CL140" s="321">
        <f ca="1">IF(CL137=0,0,
IF(CL137&lt;1,0,
IF($O134-CL135&lt;&gt;$O134,-PMT(Insert_Finance!$D$32,$O134,OFFSET(CL137,,(CL135-$O134),1,1),0,0),
IF(CL135=0,0,CK140))))</f>
        <v>0</v>
      </c>
      <c r="CM140" s="321">
        <f ca="1">IF(CM137=0,0,
IF(CM137&lt;1,0,
IF($O134-CM135&lt;&gt;$O134,-PMT(Insert_Finance!$D$32,$O134,OFFSET(CM137,,(CM135-$O134),1,1),0,0),
IF(CM135=0,0,CL140))))</f>
        <v>0</v>
      </c>
      <c r="CN140" s="321">
        <f ca="1">IF(CN137=0,0,
IF(CN137&lt;1,0,
IF($O134-CN135&lt;&gt;$O134,-PMT(Insert_Finance!$D$32,$O134,OFFSET(CN137,,(CN135-$O134),1,1),0,0),
IF(CN135=0,0,CM140))))</f>
        <v>0</v>
      </c>
      <c r="CO140" s="321">
        <f ca="1">IF(CO137=0,0,
IF(CO137&lt;1,0,
IF($O134-CO135&lt;&gt;$O134,-PMT(Insert_Finance!$D$32,$O134,OFFSET(CO137,,(CO135-$O134),1,1),0,0),
IF(CO135=0,0,CN140))))</f>
        <v>0</v>
      </c>
      <c r="CP140" s="321">
        <f ca="1">IF(CP137=0,0,
IF(CP137&lt;1,0,
IF($O134-CP135&lt;&gt;$O134,-PMT(Insert_Finance!$D$32,$O134,OFFSET(CP137,,(CP135-$O134),1,1),0,0),
IF(CP135=0,0,CO140))))</f>
        <v>0</v>
      </c>
      <c r="CQ140" s="321">
        <f ca="1">IF(CQ137=0,0,
IF(CQ137&lt;1,0,
IF($O134-CQ135&lt;&gt;$O134,-PMT(Insert_Finance!$D$32,$O134,OFFSET(CQ137,,(CQ135-$O134),1,1),0,0),
IF(CQ135=0,0,CP140))))</f>
        <v>0</v>
      </c>
      <c r="CR140" s="321">
        <f ca="1">IF(CR137=0,0,
IF(CR137&lt;1,0,
IF($O134-CR135&lt;&gt;$O134,-PMT(Insert_Finance!$D$32,$O134,OFFSET(CR137,,(CR135-$O134),1,1),0,0),
IF(CR135=0,0,CQ140))))</f>
        <v>0</v>
      </c>
      <c r="CS140" s="321">
        <f ca="1">IF(CS137=0,0,
IF(CS137&lt;1,0,
IF($O134-CS135&lt;&gt;$O134,-PMT(Insert_Finance!$D$32,$O134,OFFSET(CS137,,(CS135-$O134),1,1),0,0),
IF(CS135=0,0,CR140))))</f>
        <v>0</v>
      </c>
      <c r="CT140" s="321">
        <f ca="1">IF(CT137=0,0,
IF(CT137&lt;1,0,
IF($O134-CT135&lt;&gt;$O134,-PMT(Insert_Finance!$D$32,$O134,OFFSET(CT137,,(CT135-$O134),1,1),0,0),
IF(CT135=0,0,CS140))))</f>
        <v>0</v>
      </c>
      <c r="CU140" s="321">
        <f ca="1">IF(CU137=0,0,
IF(CU137&lt;1,0,
IF($O134-CU135&lt;&gt;$O134,-PMT(Insert_Finance!$D$32,$O134,OFFSET(CU137,,(CU135-$O134),1,1),0,0),
IF(CU135=0,0,CT140))))</f>
        <v>0</v>
      </c>
      <c r="CV140" s="321">
        <f ca="1">IF(CV137=0,0,
IF(CV137&lt;1,0,
IF($O134-CV135&lt;&gt;$O134,-PMT(Insert_Finance!$D$32,$O134,OFFSET(CV137,,(CV135-$O134),1,1),0,0),
IF(CV135=0,0,CU140))))</f>
        <v>0</v>
      </c>
      <c r="CW140" s="321">
        <f ca="1">IF(CW137=0,0,
IF(CW137&lt;1,0,
IF($O134-CW135&lt;&gt;$O134,-PMT(Insert_Finance!$D$32,$O134,OFFSET(CW137,,(CW135-$O134),1,1),0,0),
IF(CW135=0,0,CV140))))</f>
        <v>0</v>
      </c>
      <c r="CX140" s="321">
        <f ca="1">IF(CX137=0,0,
IF(CX137&lt;1,0,
IF($O134-CX135&lt;&gt;$O134,-PMT(Insert_Finance!$D$32,$O134,OFFSET(CX137,,(CX135-$O134),1,1),0,0),
IF(CX135=0,0,CW140))))</f>
        <v>0</v>
      </c>
      <c r="CY140" s="321">
        <f ca="1">IF(CY137=0,0,
IF(CY137&lt;1,0,
IF($O134-CY135&lt;&gt;$O134,-PMT(Insert_Finance!$D$32,$O134,OFFSET(CY137,,(CY135-$O134),1,1),0,0),
IF(CY135=0,0,CX140))))</f>
        <v>0</v>
      </c>
      <c r="CZ140" s="321">
        <f ca="1">IF(CZ137=0,0,
IF(CZ137&lt;1,0,
IF($O134-CZ135&lt;&gt;$O134,-PMT(Insert_Finance!$D$32,$O134,OFFSET(CZ137,,(CZ135-$O134),1,1),0,0),
IF(CZ135=0,0,CY140))))</f>
        <v>0</v>
      </c>
      <c r="DA140" s="321">
        <f ca="1">IF(DA137=0,0,
IF(DA137&lt;1,0,
IF($O134-DA135&lt;&gt;$O134,-PMT(Insert_Finance!$D$32,$O134,OFFSET(DA137,,(DA135-$O134),1,1),0,0),
IF(DA135=0,0,CZ140))))</f>
        <v>0</v>
      </c>
    </row>
    <row r="141" spans="2:105" ht="30" customHeight="1" collapsed="1">
      <c r="B141" s="287"/>
      <c r="C141" s="310" t="str">
        <f>IF(Insert_Villages!B32="","",Insert_Villages!B32)</f>
        <v/>
      </c>
      <c r="D141" s="310" t="str">
        <f>IF(Insert_Villages!C32="","",Insert_Villages!C32)</f>
        <v/>
      </c>
      <c r="E141" s="310">
        <f>Insert_Villages!E32</f>
        <v>0</v>
      </c>
      <c r="F141" s="311" t="str">
        <f>_xlfn.IFNA(INDEX(Table_Def[[Asset category]:[Unit]],MATCH(Insert_Assets!C141,Table_Def[Asset category],0),2),"")</f>
        <v/>
      </c>
      <c r="G141" s="481"/>
      <c r="H141" s="439" t="s">
        <v>221</v>
      </c>
      <c r="I141" s="544">
        <f t="shared" si="221"/>
        <v>0</v>
      </c>
      <c r="J141" s="348"/>
      <c r="K141" s="310"/>
      <c r="L141" s="544">
        <f t="shared" si="395"/>
        <v>0</v>
      </c>
      <c r="M141" s="543">
        <f t="shared" si="350"/>
        <v>1</v>
      </c>
      <c r="N141" s="544">
        <f t="shared" si="222"/>
        <v>0</v>
      </c>
      <c r="O141" s="314">
        <f>_xlfn.IFNA(IF(INDEX(Table_Def[],MATCH(C141,Table_Def[Asset category],0),3)=0,20,INDEX(Table_Def[],MATCH(C141,Table_Def[Asset category],0),3)),0)</f>
        <v>0</v>
      </c>
      <c r="Q141" s="11"/>
      <c r="R141" s="208"/>
      <c r="S141" s="208"/>
      <c r="T141" s="208"/>
      <c r="U141" s="485">
        <f>SUMIF($CH$7:$DA$7,U$16,$CH145:$DA145)</f>
        <v>0</v>
      </c>
      <c r="V141" s="485">
        <f>SUMIF($CH$7:$DA$7,U$16,$CH144:$DA144)</f>
        <v>0</v>
      </c>
      <c r="W141" s="485">
        <f>SUMIF($CH$7:$DA$7,U$16,$CH146:$DA146)</f>
        <v>0</v>
      </c>
      <c r="X141" s="485">
        <f>SUMIF($CH$7:$DA$7,X$16,$CH145:$DA145)</f>
        <v>0</v>
      </c>
      <c r="Y141" s="485">
        <f>SUMIF($CH$7:$DA$7,X$16,$CH144:$DA144)</f>
        <v>0</v>
      </c>
      <c r="Z141" s="485">
        <f>SUMIF($CH$7:$DA$7,X$16,$CH146:$DA146)</f>
        <v>0</v>
      </c>
      <c r="AA141" s="485">
        <f>SUMIF($CH$7:$DA$7,AA$16,$CH145:$DA145)</f>
        <v>0</v>
      </c>
      <c r="AB141" s="485">
        <f>SUMIF($CH$7:$DA$7,AA$16,$CH144:$DA144)</f>
        <v>0</v>
      </c>
      <c r="AC141" s="485">
        <f>SUMIF($CH$7:$DA$7,AA$16,$CH146:$DA146)</f>
        <v>0</v>
      </c>
      <c r="AD141" s="485">
        <f>SUMIF($CH$7:$DA$7,AD$16,$CH145:$DA145)</f>
        <v>0</v>
      </c>
      <c r="AE141" s="485">
        <f>SUMIF($CH$7:$DA$7,AD$16,$CH144:$DA144)</f>
        <v>0</v>
      </c>
      <c r="AF141" s="485">
        <f>SUMIF($CH$7:$DA$7,AD$16,$CH146:$DA146)</f>
        <v>0</v>
      </c>
      <c r="AG141" s="485">
        <f>SUMIF($CH$7:$DA$7,AG$16,$CH145:$DA145)</f>
        <v>0</v>
      </c>
      <c r="AH141" s="485">
        <f>SUMIF($CH$7:$DA$7,AG$16,$CH144:$DA144)</f>
        <v>0</v>
      </c>
      <c r="AI141" s="485">
        <f>SUMIF($CH$7:$DA$7,AG$16,$CH146:$DA146)</f>
        <v>0</v>
      </c>
      <c r="AJ141" s="485">
        <f>SUMIF($CH$7:$DA$7,AJ$16,$CH145:$DA145)</f>
        <v>0</v>
      </c>
      <c r="AK141" s="485">
        <f>SUMIF($CH$7:$DA$7,AJ$16,$CH144:$DA144)</f>
        <v>0</v>
      </c>
      <c r="AL141" s="485">
        <f>SUMIF($CH$7:$DA$7,AJ$16,$CH146:$DA146)</f>
        <v>0</v>
      </c>
      <c r="AM141" s="485">
        <f>SUMIF($CH$7:$DA$7,AM$16,$CH145:$DA145)</f>
        <v>0</v>
      </c>
      <c r="AN141" s="485">
        <f>SUMIF($CH$7:$DA$7,AM$16,$CH144:$DA144)</f>
        <v>0</v>
      </c>
      <c r="AO141" s="485">
        <f>SUMIF($CH$7:$DA$7,AM$16,$CH146:$DA146)</f>
        <v>0</v>
      </c>
      <c r="AP141" s="485">
        <f>SUMIF($CH$7:$DA$7,AP$16,$CH145:$DA145)</f>
        <v>0</v>
      </c>
      <c r="AQ141" s="485">
        <f>SUMIF($CH$7:$DA$7,AP$16,$CH144:$DA144)</f>
        <v>0</v>
      </c>
      <c r="AR141" s="485">
        <f>SUMIF($CH$7:$DA$7,AP$16,$CH146:$DA146)</f>
        <v>0</v>
      </c>
      <c r="AS141" s="485">
        <f>SUMIF($CH$7:$DA$7,AS$16,$CH145:$DA145)</f>
        <v>0</v>
      </c>
      <c r="AT141" s="485">
        <f>SUMIF($CH$7:$DA$7,AS$16,$CH144:$DA144)</f>
        <v>0</v>
      </c>
      <c r="AU141" s="485">
        <f>SUMIF($CH$7:$DA$7,AS$16,$CH146:$DA146)</f>
        <v>0</v>
      </c>
      <c r="AV141" s="485">
        <f>SUMIF($CH$7:$DA$7,AV$16,$CH145:$DA145)</f>
        <v>0</v>
      </c>
      <c r="AW141" s="485">
        <f>SUMIF($CH$7:$DA$7,AV$16,$CH144:$DA144)</f>
        <v>0</v>
      </c>
      <c r="AX141" s="485">
        <f>SUMIF($CH$7:$DA$7,AV$16,$CH146:$DA146)</f>
        <v>0</v>
      </c>
      <c r="AY141" s="485">
        <f>SUMIF($CH$7:$DA$7,AY$16,$CH145:$DA145)</f>
        <v>0</v>
      </c>
      <c r="AZ141" s="485">
        <f>SUMIF($CH$7:$DA$7,AY$16,$CH144:$DA144)</f>
        <v>0</v>
      </c>
      <c r="BA141" s="485">
        <f>SUMIF($CH$7:$DA$7,AY$16,$CH146:$DA146)</f>
        <v>0</v>
      </c>
      <c r="BB141" s="485">
        <f>SUMIF($CH$7:$DA$7,BB$16,$CH145:$DA145)</f>
        <v>0</v>
      </c>
      <c r="BC141" s="485">
        <f>SUMIF($CH$7:$DA$7,BB$16,$CH144:$DA144)</f>
        <v>0</v>
      </c>
      <c r="BD141" s="485">
        <f>SUMIF($CH$7:$DA$7,BB$16,$CH146:$DA146)</f>
        <v>0</v>
      </c>
      <c r="BE141" s="485">
        <f>SUMIF($CH$7:$DA$7,BE$16,$CH145:$DA145)</f>
        <v>0</v>
      </c>
      <c r="BF141" s="485">
        <f>SUMIF($CH$7:$DA$7,BE$16,$CH144:$DA144)</f>
        <v>0</v>
      </c>
      <c r="BG141" s="485">
        <f>SUMIF($CH$7:$DA$7,BE$16,$CH146:$DA146)</f>
        <v>0</v>
      </c>
      <c r="BH141" s="485">
        <f>SUMIF($CH$7:$DA$7,BH$16,$CH145:$DA145)</f>
        <v>0</v>
      </c>
      <c r="BI141" s="485">
        <f>SUMIF($CH$7:$DA$7,BH$16,$CH144:$DA144)</f>
        <v>0</v>
      </c>
      <c r="BJ141" s="485">
        <f>SUMIF($CH$7:$DA$7,BH$16,$CH146:$DA146)</f>
        <v>0</v>
      </c>
      <c r="BK141" s="485">
        <f>SUMIF($CH$7:$DA$7,BK$16,$CH145:$DA145)</f>
        <v>0</v>
      </c>
      <c r="BL141" s="485">
        <f>SUMIF($CH$7:$DA$7,BK$16,$CH144:$DA144)</f>
        <v>0</v>
      </c>
      <c r="BM141" s="485">
        <f>SUMIF($CH$7:$DA$7,BK$16,$CH146:$DA146)</f>
        <v>0</v>
      </c>
      <c r="BN141" s="485">
        <f>SUMIF($CH$7:$DA$7,BN$16,$CH145:$DA145)</f>
        <v>0</v>
      </c>
      <c r="BO141" s="485">
        <f>SUMIF($CH$7:$DA$7,BN$16,$CH144:$DA144)</f>
        <v>0</v>
      </c>
      <c r="BP141" s="485">
        <f>SUMIF($CH$7:$DA$7,BN$16,$CH146:$DA146)</f>
        <v>0</v>
      </c>
      <c r="BQ141" s="485">
        <f>SUMIF($CH$7:$DA$7,BQ$16,$CH145:$DA145)</f>
        <v>0</v>
      </c>
      <c r="BR141" s="485">
        <f>SUMIF($CH$7:$DA$7,BQ$16,$CH144:$DA144)</f>
        <v>0</v>
      </c>
      <c r="BS141" s="485">
        <f>SUMIF($CH$7:$DA$7,BQ$16,$CH146:$DA146)</f>
        <v>0</v>
      </c>
      <c r="BT141" s="485">
        <f>SUMIF($CH$7:$DA$7,BT$16,$CH145:$DA145)</f>
        <v>0</v>
      </c>
      <c r="BU141" s="485">
        <f>SUMIF($CH$7:$DA$7,BT$16,$CH144:$DA144)</f>
        <v>0</v>
      </c>
      <c r="BV141" s="485">
        <f>SUMIF($CH$7:$DA$7,BT$16,$CH146:$DA146)</f>
        <v>0</v>
      </c>
      <c r="BW141" s="485">
        <f>SUMIF($CH$7:$DA$7,BW$16,$CH145:$DA145)</f>
        <v>0</v>
      </c>
      <c r="BX141" s="485">
        <f>SUMIF($CH$7:$DA$7,BW$16,$CH144:$DA144)</f>
        <v>0</v>
      </c>
      <c r="BY141" s="485">
        <f>SUMIF($CH$7:$DA$7,BW$16,$CH146:$DA146)</f>
        <v>0</v>
      </c>
      <c r="BZ141" s="485">
        <f>SUMIF($CH$7:$DA$7,BZ$16,$CH145:$DA145)</f>
        <v>0</v>
      </c>
      <c r="CA141" s="485">
        <f>SUMIF($CH$7:$DA$7,BZ$16,$CH144:$DA144)</f>
        <v>0</v>
      </c>
      <c r="CB141" s="485">
        <f>SUMIF($CH$7:$DA$7,BZ$16,$CH146:$DA146)</f>
        <v>0</v>
      </c>
      <c r="CC141" s="37"/>
      <c r="CD141" s="317"/>
      <c r="CE141" s="317"/>
      <c r="CG141" s="72"/>
      <c r="CH141" s="321"/>
    </row>
    <row r="142" spans="2:105" ht="15" hidden="1" customHeight="1" outlineLevel="1">
      <c r="B142" s="287"/>
      <c r="C142" s="310"/>
      <c r="D142" s="310"/>
      <c r="E142" s="310"/>
      <c r="F142" s="311" t="str">
        <f>_xlfn.IFNA(INDEX(Table_Def[[Asset category]:[Unit]],MATCH(Insert_Assets!C142,Table_Def[Asset category],0),2),"")</f>
        <v/>
      </c>
      <c r="G142" s="481"/>
      <c r="H142" s="124"/>
      <c r="I142" s="544">
        <f t="shared" si="221"/>
        <v>0</v>
      </c>
      <c r="J142" s="350"/>
      <c r="K142" s="310"/>
      <c r="L142" s="544">
        <f t="shared" si="395"/>
        <v>0</v>
      </c>
      <c r="M142" s="543">
        <f t="shared" si="350"/>
        <v>1</v>
      </c>
      <c r="N142" s="544">
        <f t="shared" si="222"/>
        <v>0</v>
      </c>
      <c r="O142" s="314">
        <f>_xlfn.IFNA(IF(INDEX(Table_Def[],MATCH(C142,Table_Def[Asset category],0),3)=0,20,INDEX(Table_Def[],MATCH(C142,Table_Def[Asset category],0),3)),0)</f>
        <v>0</v>
      </c>
      <c r="Q142" s="11"/>
      <c r="R142" s="208"/>
      <c r="S142" s="208"/>
      <c r="T142" s="208"/>
      <c r="U142" s="485"/>
      <c r="V142" s="485"/>
      <c r="W142" s="485"/>
      <c r="X142" s="485"/>
      <c r="Y142" s="485"/>
      <c r="Z142" s="485"/>
      <c r="AA142" s="485"/>
      <c r="AB142" s="485"/>
      <c r="AC142" s="485"/>
      <c r="AD142" s="485"/>
      <c r="AE142" s="485"/>
      <c r="AF142" s="485"/>
      <c r="AG142" s="485"/>
      <c r="AH142" s="485"/>
      <c r="AI142" s="485"/>
      <c r="AJ142" s="485"/>
      <c r="AK142" s="485"/>
      <c r="AL142" s="485"/>
      <c r="AM142" s="485"/>
      <c r="AN142" s="485"/>
      <c r="AO142" s="485"/>
      <c r="AP142" s="485"/>
      <c r="AQ142" s="485"/>
      <c r="AR142" s="485"/>
      <c r="AS142" s="485"/>
      <c r="AT142" s="485"/>
      <c r="AU142" s="485"/>
      <c r="AV142" s="485"/>
      <c r="AW142" s="485"/>
      <c r="AX142" s="485"/>
      <c r="AY142" s="485"/>
      <c r="AZ142" s="485"/>
      <c r="BA142" s="485"/>
      <c r="BB142" s="485"/>
      <c r="BC142" s="485"/>
      <c r="BD142" s="485"/>
      <c r="BE142" s="485"/>
      <c r="BF142" s="485"/>
      <c r="BG142" s="485"/>
      <c r="BH142" s="485"/>
      <c r="BI142" s="485"/>
      <c r="BJ142" s="485"/>
      <c r="BK142" s="485"/>
      <c r="BL142" s="485"/>
      <c r="BM142" s="485"/>
      <c r="BN142" s="485"/>
      <c r="BO142" s="485"/>
      <c r="BP142" s="485"/>
      <c r="BQ142" s="485"/>
      <c r="BR142" s="485"/>
      <c r="BS142" s="485"/>
      <c r="BT142" s="485"/>
      <c r="BU142" s="485"/>
      <c r="BV142" s="485"/>
      <c r="BW142" s="485"/>
      <c r="BX142" s="485"/>
      <c r="BY142" s="485"/>
      <c r="BZ142" s="485"/>
      <c r="CA142" s="485"/>
      <c r="CB142" s="485"/>
      <c r="CC142" s="37"/>
      <c r="CD142" s="317"/>
      <c r="CE142" s="317"/>
      <c r="CF142" s="8" t="s">
        <v>218</v>
      </c>
      <c r="CG142" s="72"/>
      <c r="CH142" s="320">
        <f>IF($J141=CH$7,$O141,
IF(CG141&gt;0,CG141-1,0))</f>
        <v>0</v>
      </c>
      <c r="CI142" s="320">
        <f ca="1">IF(OR($J141=CI$7,CH143=$O141),$O141,
IF(CH142&gt;0,CH142-1,0))</f>
        <v>0</v>
      </c>
      <c r="CJ142" s="320">
        <f t="shared" ref="CJ142" ca="1" si="399">IF(OR($J141=CJ$7,CI143=$O141),$O141,
IF(CI142&gt;0,CI142-1,0))</f>
        <v>0</v>
      </c>
      <c r="CK142" s="320">
        <f t="shared" ref="CK142" ca="1" si="400">IF(OR($J141=CK$7,CJ143=$O141),$O141,
IF(CJ142&gt;0,CJ142-1,0))</f>
        <v>0</v>
      </c>
      <c r="CL142" s="320">
        <f t="shared" ref="CL142" ca="1" si="401">IF(OR($J141=CL$7,CK143=$O141),$O141,
IF(CK142&gt;0,CK142-1,0))</f>
        <v>0</v>
      </c>
      <c r="CM142" s="320">
        <f t="shared" ref="CM142" ca="1" si="402">IF(OR($J141=CM$7,CL143=$O141),$O141,
IF(CL142&gt;0,CL142-1,0))</f>
        <v>0</v>
      </c>
      <c r="CN142" s="320">
        <f t="shared" ref="CN142" ca="1" si="403">IF(OR($J141=CN$7,CM143=$O141),$O141,
IF(CM142&gt;0,CM142-1,0))</f>
        <v>0</v>
      </c>
      <c r="CO142" s="320">
        <f t="shared" ref="CO142" ca="1" si="404">IF(OR($J141=CO$7,CN143=$O141),$O141,
IF(CN142&gt;0,CN142-1,0))</f>
        <v>0</v>
      </c>
      <c r="CP142" s="320">
        <f t="shared" ref="CP142" ca="1" si="405">IF(OR($J141=CP$7,CO143=$O141),$O141,
IF(CO142&gt;0,CO142-1,0))</f>
        <v>0</v>
      </c>
      <c r="CQ142" s="320">
        <f t="shared" ref="CQ142" ca="1" si="406">IF(OR($J141=CQ$7,CP143=$O141),$O141,
IF(CP142&gt;0,CP142-1,0))</f>
        <v>0</v>
      </c>
      <c r="CR142" s="320">
        <f t="shared" ref="CR142" ca="1" si="407">IF(OR($J141=CR$7,CQ143=$O141),$O141,
IF(CQ142&gt;0,CQ142-1,0))</f>
        <v>0</v>
      </c>
      <c r="CS142" s="320">
        <f t="shared" ref="CS142" ca="1" si="408">IF(OR($J141=CS$7,CR143=$O141),$O141,
IF(CR142&gt;0,CR142-1,0))</f>
        <v>0</v>
      </c>
      <c r="CT142" s="320">
        <f t="shared" ref="CT142" ca="1" si="409">IF(OR($J141=CT$7,CS143=$O141),$O141,
IF(CS142&gt;0,CS142-1,0))</f>
        <v>0</v>
      </c>
      <c r="CU142" s="320">
        <f t="shared" ref="CU142" ca="1" si="410">IF(OR($J141=CU$7,CT143=$O141),$O141,
IF(CT142&gt;0,CT142-1,0))</f>
        <v>0</v>
      </c>
      <c r="CV142" s="320">
        <f t="shared" ref="CV142" ca="1" si="411">IF(OR($J141=CV$7,CU143=$O141),$O141,
IF(CU142&gt;0,CU142-1,0))</f>
        <v>0</v>
      </c>
      <c r="CW142" s="320">
        <f t="shared" ref="CW142" ca="1" si="412">IF(OR($J141=CW$7,CV143=$O141),$O141,
IF(CV142&gt;0,CV142-1,0))</f>
        <v>0</v>
      </c>
      <c r="CX142" s="320">
        <f t="shared" ref="CX142" ca="1" si="413">IF(OR($J141=CX$7,CW143=$O141),$O141,
IF(CW142&gt;0,CW142-1,0))</f>
        <v>0</v>
      </c>
      <c r="CY142" s="320">
        <f t="shared" ref="CY142" ca="1" si="414">IF(OR($J141=CY$7,CX143=$O141),$O141,
IF(CX142&gt;0,CX142-1,0))</f>
        <v>0</v>
      </c>
      <c r="CZ142" s="320">
        <f t="shared" ref="CZ142" ca="1" si="415">IF(OR($J141=CZ$7,CY143=$O141),$O141,
IF(CY142&gt;0,CY142-1,0))</f>
        <v>0</v>
      </c>
      <c r="DA142" s="320">
        <f t="shared" ref="DA142" ca="1" si="416">IF(OR($J141=DA$7,CZ143=$O141),$O141,
IF(CZ142&gt;0,CZ142-1,0))</f>
        <v>0</v>
      </c>
    </row>
    <row r="143" spans="2:105" ht="15" hidden="1" customHeight="1" outlineLevel="1">
      <c r="B143" s="287"/>
      <c r="C143" s="310"/>
      <c r="D143" s="310"/>
      <c r="E143" s="310"/>
      <c r="F143" s="311" t="str">
        <f>_xlfn.IFNA(INDEX(Table_Def[[Asset category]:[Unit]],MATCH(Insert_Assets!C143,Table_Def[Asset category],0),2),"")</f>
        <v/>
      </c>
      <c r="G143" s="481"/>
      <c r="H143" s="125"/>
      <c r="I143" s="544">
        <f t="shared" si="221"/>
        <v>0</v>
      </c>
      <c r="J143" s="351"/>
      <c r="K143" s="310"/>
      <c r="L143" s="544"/>
      <c r="M143" s="543">
        <f t="shared" si="350"/>
        <v>1</v>
      </c>
      <c r="N143" s="544">
        <f t="shared" si="222"/>
        <v>0</v>
      </c>
      <c r="O143" s="314">
        <f>_xlfn.IFNA(IF(INDEX(Table_Def[],MATCH(C143,Table_Def[Asset category],0),3)=0,20,INDEX(Table_Def[],MATCH(C143,Table_Def[Asset category],0),3)),0)</f>
        <v>0</v>
      </c>
      <c r="Q143" s="11"/>
      <c r="R143" s="208"/>
      <c r="S143" s="208"/>
      <c r="T143" s="208"/>
      <c r="U143" s="485"/>
      <c r="V143" s="485"/>
      <c r="W143" s="485"/>
      <c r="X143" s="485"/>
      <c r="Y143" s="485"/>
      <c r="Z143" s="485"/>
      <c r="AA143" s="485"/>
      <c r="AB143" s="485"/>
      <c r="AC143" s="485"/>
      <c r="AD143" s="485"/>
      <c r="AE143" s="485"/>
      <c r="AF143" s="485"/>
      <c r="AG143" s="485"/>
      <c r="AH143" s="485"/>
      <c r="AI143" s="485"/>
      <c r="AJ143" s="485"/>
      <c r="AK143" s="485"/>
      <c r="AL143" s="485"/>
      <c r="AM143" s="485"/>
      <c r="AN143" s="485"/>
      <c r="AO143" s="485"/>
      <c r="AP143" s="485"/>
      <c r="AQ143" s="485"/>
      <c r="AR143" s="485"/>
      <c r="AS143" s="485"/>
      <c r="AT143" s="485"/>
      <c r="AU143" s="485"/>
      <c r="AV143" s="485"/>
      <c r="AW143" s="485"/>
      <c r="AX143" s="485"/>
      <c r="AY143" s="485"/>
      <c r="AZ143" s="485"/>
      <c r="BA143" s="485"/>
      <c r="BB143" s="485"/>
      <c r="BC143" s="485"/>
      <c r="BD143" s="485"/>
      <c r="BE143" s="485"/>
      <c r="BF143" s="485"/>
      <c r="BG143" s="485"/>
      <c r="BH143" s="485"/>
      <c r="BI143" s="485"/>
      <c r="BJ143" s="485"/>
      <c r="BK143" s="485"/>
      <c r="BL143" s="485"/>
      <c r="BM143" s="485"/>
      <c r="BN143" s="485"/>
      <c r="BO143" s="485"/>
      <c r="BP143" s="485"/>
      <c r="BQ143" s="485"/>
      <c r="BR143" s="485"/>
      <c r="BS143" s="485"/>
      <c r="BT143" s="485"/>
      <c r="BU143" s="485"/>
      <c r="BV143" s="485"/>
      <c r="BW143" s="485"/>
      <c r="BX143" s="485"/>
      <c r="BY143" s="485"/>
      <c r="BZ143" s="485"/>
      <c r="CA143" s="485"/>
      <c r="CB143" s="485"/>
      <c r="CC143" s="37"/>
      <c r="CD143" s="317"/>
      <c r="CE143" s="317"/>
      <c r="CF143" s="8" t="s">
        <v>219</v>
      </c>
      <c r="CG143" s="72"/>
      <c r="CH143" s="320">
        <f t="shared" ref="CH143" ca="1" si="417">IF(AND(CH142=$O141,CH142&gt;0),1,IF(CH142=0,0,OFFSET(CH142,,(CH142-$O141),1,1)-CH142+1))</f>
        <v>0</v>
      </c>
      <c r="CI143" s="320">
        <f ca="1">IF(AND(CI142=$O141,CI142&gt;0),1,IF(CI142=0,0,OFFSET(CI142,,(CI142-$O141),1,1)-CI142+1))</f>
        <v>0</v>
      </c>
      <c r="CJ143" s="320">
        <f t="shared" ref="CJ143:DA143" ca="1" si="418">IF(AND(CJ142=$O141,CJ142&gt;0),1,IF(CJ142=0,0,OFFSET(CJ142,,(CJ142-$O141),1,1)-CJ142+1))</f>
        <v>0</v>
      </c>
      <c r="CK143" s="320">
        <f t="shared" ca="1" si="418"/>
        <v>0</v>
      </c>
      <c r="CL143" s="320">
        <f t="shared" ca="1" si="418"/>
        <v>0</v>
      </c>
      <c r="CM143" s="320">
        <f t="shared" ca="1" si="418"/>
        <v>0</v>
      </c>
      <c r="CN143" s="320">
        <f t="shared" ca="1" si="418"/>
        <v>0</v>
      </c>
      <c r="CO143" s="320">
        <f t="shared" ca="1" si="418"/>
        <v>0</v>
      </c>
      <c r="CP143" s="320">
        <f t="shared" ca="1" si="418"/>
        <v>0</v>
      </c>
      <c r="CQ143" s="320">
        <f t="shared" ca="1" si="418"/>
        <v>0</v>
      </c>
      <c r="CR143" s="320">
        <f t="shared" ca="1" si="418"/>
        <v>0</v>
      </c>
      <c r="CS143" s="320">
        <f t="shared" ca="1" si="418"/>
        <v>0</v>
      </c>
      <c r="CT143" s="320">
        <f t="shared" ca="1" si="418"/>
        <v>0</v>
      </c>
      <c r="CU143" s="320">
        <f t="shared" ca="1" si="418"/>
        <v>0</v>
      </c>
      <c r="CV143" s="320">
        <f t="shared" ca="1" si="418"/>
        <v>0</v>
      </c>
      <c r="CW143" s="320">
        <f t="shared" ca="1" si="418"/>
        <v>0</v>
      </c>
      <c r="CX143" s="320">
        <f t="shared" ca="1" si="418"/>
        <v>0</v>
      </c>
      <c r="CY143" s="320">
        <f t="shared" ca="1" si="418"/>
        <v>0</v>
      </c>
      <c r="CZ143" s="320">
        <f t="shared" ca="1" si="418"/>
        <v>0</v>
      </c>
      <c r="DA143" s="320">
        <f t="shared" ca="1" si="418"/>
        <v>0</v>
      </c>
    </row>
    <row r="144" spans="2:105" ht="15" hidden="1" customHeight="1" outlineLevel="1">
      <c r="B144" s="287"/>
      <c r="C144" s="310"/>
      <c r="D144" s="310"/>
      <c r="E144" s="310"/>
      <c r="F144" s="311" t="str">
        <f>_xlfn.IFNA(INDEX(Table_Def[[Asset category]:[Unit]],MATCH(Insert_Assets!C144,Table_Def[Asset category],0),2),"")</f>
        <v/>
      </c>
      <c r="G144" s="481"/>
      <c r="H144" s="125"/>
      <c r="I144" s="544">
        <f t="shared" si="221"/>
        <v>0</v>
      </c>
      <c r="J144" s="351"/>
      <c r="K144" s="310"/>
      <c r="L144" s="544">
        <f t="shared" ref="L144:L149" si="419">SUMIF($K$21:$K$383,K144,$I$21:$I$383)</f>
        <v>0</v>
      </c>
      <c r="M144" s="543">
        <f t="shared" si="350"/>
        <v>1</v>
      </c>
      <c r="N144" s="544">
        <f t="shared" si="222"/>
        <v>0</v>
      </c>
      <c r="O144" s="314">
        <f>_xlfn.IFNA(IF(INDEX(Table_Def[],MATCH(C144,Table_Def[Asset category],0),3)=0,20,INDEX(Table_Def[],MATCH(C144,Table_Def[Asset category],0),3)),0)</f>
        <v>0</v>
      </c>
      <c r="Q144" s="11"/>
      <c r="R144" s="208"/>
      <c r="S144" s="208"/>
      <c r="T144" s="208"/>
      <c r="U144" s="485"/>
      <c r="V144" s="485"/>
      <c r="W144" s="485"/>
      <c r="X144" s="485"/>
      <c r="Y144" s="485"/>
      <c r="Z144" s="485"/>
      <c r="AA144" s="485"/>
      <c r="AB144" s="485"/>
      <c r="AC144" s="485"/>
      <c r="AD144" s="485"/>
      <c r="AE144" s="485"/>
      <c r="AF144" s="485"/>
      <c r="AG144" s="485"/>
      <c r="AH144" s="485"/>
      <c r="AI144" s="485"/>
      <c r="AJ144" s="485"/>
      <c r="AK144" s="485"/>
      <c r="AL144" s="485"/>
      <c r="AM144" s="485"/>
      <c r="AN144" s="485"/>
      <c r="AO144" s="485"/>
      <c r="AP144" s="485"/>
      <c r="AQ144" s="485"/>
      <c r="AR144" s="485"/>
      <c r="AS144" s="485"/>
      <c r="AT144" s="485"/>
      <c r="AU144" s="485"/>
      <c r="AV144" s="485"/>
      <c r="AW144" s="485"/>
      <c r="AX144" s="485"/>
      <c r="AY144" s="485"/>
      <c r="AZ144" s="485"/>
      <c r="BA144" s="485"/>
      <c r="BB144" s="485"/>
      <c r="BC144" s="485"/>
      <c r="BD144" s="485"/>
      <c r="BE144" s="485"/>
      <c r="BF144" s="485"/>
      <c r="BG144" s="485"/>
      <c r="BH144" s="485"/>
      <c r="BI144" s="485"/>
      <c r="BJ144" s="485"/>
      <c r="BK144" s="485"/>
      <c r="BL144" s="485"/>
      <c r="BM144" s="485"/>
      <c r="BN144" s="485"/>
      <c r="BO144" s="485"/>
      <c r="BP144" s="485"/>
      <c r="BQ144" s="485"/>
      <c r="BR144" s="485"/>
      <c r="BS144" s="485"/>
      <c r="BT144" s="485"/>
      <c r="BU144" s="485"/>
      <c r="BV144" s="485"/>
      <c r="BW144" s="485"/>
      <c r="BX144" s="485"/>
      <c r="BY144" s="485"/>
      <c r="BZ144" s="485"/>
      <c r="CA144" s="485"/>
      <c r="CB144" s="485"/>
      <c r="CC144" s="37"/>
      <c r="CD144" s="317"/>
      <c r="CE144" s="317"/>
      <c r="CF144" s="8" t="s">
        <v>205</v>
      </c>
      <c r="CH144" s="321">
        <f t="shared" ref="CH144:CL144" si="420">IF($J141=CH$7,$I141*$M141,IF(CH142=$O141,$I141,
IF(CG144&gt;0,+CG144-CG145,0)))</f>
        <v>0</v>
      </c>
      <c r="CI144" s="321">
        <f t="shared" ca="1" si="420"/>
        <v>0</v>
      </c>
      <c r="CJ144" s="321">
        <f t="shared" ca="1" si="420"/>
        <v>0</v>
      </c>
      <c r="CK144" s="321">
        <f t="shared" ca="1" si="420"/>
        <v>0</v>
      </c>
      <c r="CL144" s="321">
        <f t="shared" ca="1" si="420"/>
        <v>0</v>
      </c>
      <c r="CM144" s="321">
        <f ca="1">IF($J141=CM$7,$I141*$M141,IF(CM142=$O141,$I141,
IF(CL144&gt;0,+CL144-CL145,0)))</f>
        <v>0</v>
      </c>
      <c r="CN144" s="321">
        <f t="shared" ref="CN144:DA144" ca="1" si="421">IF($J141=CN$7,$I141*$M141,IF(CN142=$O141,$I141,
IF(CM144&gt;0,+CM144-CM145,0)))</f>
        <v>0</v>
      </c>
      <c r="CO144" s="321">
        <f t="shared" ca="1" si="421"/>
        <v>0</v>
      </c>
      <c r="CP144" s="321">
        <f t="shared" ca="1" si="421"/>
        <v>0</v>
      </c>
      <c r="CQ144" s="321">
        <f t="shared" ca="1" si="421"/>
        <v>0</v>
      </c>
      <c r="CR144" s="321">
        <f t="shared" ca="1" si="421"/>
        <v>0</v>
      </c>
      <c r="CS144" s="321">
        <f t="shared" ca="1" si="421"/>
        <v>0</v>
      </c>
      <c r="CT144" s="321">
        <f t="shared" ca="1" si="421"/>
        <v>0</v>
      </c>
      <c r="CU144" s="321">
        <f t="shared" ca="1" si="421"/>
        <v>0</v>
      </c>
      <c r="CV144" s="321">
        <f t="shared" ca="1" si="421"/>
        <v>0</v>
      </c>
      <c r="CW144" s="321">
        <f t="shared" ca="1" si="421"/>
        <v>0</v>
      </c>
      <c r="CX144" s="321">
        <f t="shared" ca="1" si="421"/>
        <v>0</v>
      </c>
      <c r="CY144" s="321">
        <f t="shared" ca="1" si="421"/>
        <v>0</v>
      </c>
      <c r="CZ144" s="321">
        <f t="shared" ca="1" si="421"/>
        <v>0</v>
      </c>
      <c r="DA144" s="321">
        <f t="shared" ca="1" si="421"/>
        <v>0</v>
      </c>
    </row>
    <row r="145" spans="2:105" ht="15" hidden="1" customHeight="1" outlineLevel="1">
      <c r="B145" s="287"/>
      <c r="C145" s="310"/>
      <c r="D145" s="310"/>
      <c r="E145" s="310"/>
      <c r="F145" s="311" t="str">
        <f>_xlfn.IFNA(INDEX(Table_Def[[Asset category]:[Unit]],MATCH(Insert_Assets!C145,Table_Def[Asset category],0),2),"")</f>
        <v/>
      </c>
      <c r="G145" s="481"/>
      <c r="H145" s="125"/>
      <c r="I145" s="544">
        <f t="shared" si="221"/>
        <v>0</v>
      </c>
      <c r="J145" s="351"/>
      <c r="K145" s="310"/>
      <c r="L145" s="544">
        <f t="shared" si="419"/>
        <v>0</v>
      </c>
      <c r="M145" s="543">
        <f t="shared" si="350"/>
        <v>1</v>
      </c>
      <c r="N145" s="544">
        <f t="shared" si="222"/>
        <v>0</v>
      </c>
      <c r="O145" s="314">
        <f>_xlfn.IFNA(IF(INDEX(Table_Def[],MATCH(C145,Table_Def[Asset category],0),3)=0,20,INDEX(Table_Def[],MATCH(C145,Table_Def[Asset category],0),3)),0)</f>
        <v>0</v>
      </c>
      <c r="Q145" s="11"/>
      <c r="R145" s="208"/>
      <c r="S145" s="208"/>
      <c r="T145" s="208"/>
      <c r="U145" s="485"/>
      <c r="V145" s="485"/>
      <c r="W145" s="485"/>
      <c r="X145" s="485"/>
      <c r="Y145" s="485"/>
      <c r="Z145" s="485"/>
      <c r="AA145" s="485"/>
      <c r="AB145" s="485"/>
      <c r="AC145" s="485"/>
      <c r="AD145" s="485"/>
      <c r="AE145" s="485"/>
      <c r="AF145" s="485"/>
      <c r="AG145" s="485"/>
      <c r="AH145" s="485"/>
      <c r="AI145" s="485"/>
      <c r="AJ145" s="485"/>
      <c r="AK145" s="485"/>
      <c r="AL145" s="485"/>
      <c r="AM145" s="485"/>
      <c r="AN145" s="485"/>
      <c r="AO145" s="485"/>
      <c r="AP145" s="485"/>
      <c r="AQ145" s="485"/>
      <c r="AR145" s="485"/>
      <c r="AS145" s="485"/>
      <c r="AT145" s="485"/>
      <c r="AU145" s="485"/>
      <c r="AV145" s="485"/>
      <c r="AW145" s="485"/>
      <c r="AX145" s="485"/>
      <c r="AY145" s="485"/>
      <c r="AZ145" s="485"/>
      <c r="BA145" s="485"/>
      <c r="BB145" s="485"/>
      <c r="BC145" s="485"/>
      <c r="BD145" s="485"/>
      <c r="BE145" s="485"/>
      <c r="BF145" s="485"/>
      <c r="BG145" s="485"/>
      <c r="BH145" s="485"/>
      <c r="BI145" s="485"/>
      <c r="BJ145" s="485"/>
      <c r="BK145" s="485"/>
      <c r="BL145" s="485"/>
      <c r="BM145" s="485"/>
      <c r="BN145" s="485"/>
      <c r="BO145" s="485"/>
      <c r="BP145" s="485"/>
      <c r="BQ145" s="485"/>
      <c r="BR145" s="485"/>
      <c r="BS145" s="485"/>
      <c r="BT145" s="485"/>
      <c r="BU145" s="485"/>
      <c r="BV145" s="485"/>
      <c r="BW145" s="485"/>
      <c r="BX145" s="485"/>
      <c r="BY145" s="485"/>
      <c r="BZ145" s="485"/>
      <c r="CA145" s="485"/>
      <c r="CB145" s="485"/>
      <c r="CC145" s="37"/>
      <c r="CD145" s="317"/>
      <c r="CE145" s="317"/>
      <c r="CF145" s="8" t="s">
        <v>206</v>
      </c>
      <c r="CG145" s="321"/>
      <c r="CH145" s="321" t="e">
        <f>IF(CH146&lt;1,0,CH147-CH146)</f>
        <v>#DIV/0!</v>
      </c>
      <c r="CI145" s="321" t="e">
        <f t="shared" ref="CI145:DA145" ca="1" si="422">IF(CI146&lt;1,0,CI147-CI146)</f>
        <v>#DIV/0!</v>
      </c>
      <c r="CJ145" s="321" t="e">
        <f t="shared" ca="1" si="422"/>
        <v>#DIV/0!</v>
      </c>
      <c r="CK145" s="321" t="e">
        <f t="shared" ca="1" si="422"/>
        <v>#DIV/0!</v>
      </c>
      <c r="CL145" s="321" t="e">
        <f t="shared" ca="1" si="422"/>
        <v>#DIV/0!</v>
      </c>
      <c r="CM145" s="321" t="e">
        <f t="shared" ca="1" si="422"/>
        <v>#DIV/0!</v>
      </c>
      <c r="CN145" s="321" t="e">
        <f t="shared" ca="1" si="422"/>
        <v>#DIV/0!</v>
      </c>
      <c r="CO145" s="321" t="e">
        <f t="shared" ca="1" si="422"/>
        <v>#DIV/0!</v>
      </c>
      <c r="CP145" s="321" t="e">
        <f t="shared" ca="1" si="422"/>
        <v>#DIV/0!</v>
      </c>
      <c r="CQ145" s="321" t="e">
        <f t="shared" ca="1" si="422"/>
        <v>#DIV/0!</v>
      </c>
      <c r="CR145" s="321" t="e">
        <f t="shared" ca="1" si="422"/>
        <v>#DIV/0!</v>
      </c>
      <c r="CS145" s="321" t="e">
        <f t="shared" ca="1" si="422"/>
        <v>#DIV/0!</v>
      </c>
      <c r="CT145" s="321" t="e">
        <f t="shared" ca="1" si="422"/>
        <v>#DIV/0!</v>
      </c>
      <c r="CU145" s="321" t="e">
        <f t="shared" ca="1" si="422"/>
        <v>#DIV/0!</v>
      </c>
      <c r="CV145" s="321" t="e">
        <f t="shared" ca="1" si="422"/>
        <v>#DIV/0!</v>
      </c>
      <c r="CW145" s="321" t="e">
        <f t="shared" ca="1" si="422"/>
        <v>#DIV/0!</v>
      </c>
      <c r="CX145" s="321" t="e">
        <f t="shared" ca="1" si="422"/>
        <v>#DIV/0!</v>
      </c>
      <c r="CY145" s="321" t="e">
        <f t="shared" ca="1" si="422"/>
        <v>#DIV/0!</v>
      </c>
      <c r="CZ145" s="321" t="e">
        <f t="shared" ca="1" si="422"/>
        <v>#DIV/0!</v>
      </c>
      <c r="DA145" s="321" t="e">
        <f t="shared" ca="1" si="422"/>
        <v>#DIV/0!</v>
      </c>
    </row>
    <row r="146" spans="2:105" ht="15" hidden="1" customHeight="1" outlineLevel="1">
      <c r="B146" s="287"/>
      <c r="C146" s="310"/>
      <c r="D146" s="310"/>
      <c r="E146" s="310"/>
      <c r="F146" s="311" t="str">
        <f>_xlfn.IFNA(INDEX(Table_Def[[Asset category]:[Unit]],MATCH(Insert_Assets!C146,Table_Def[Asset category],0),2),"")</f>
        <v/>
      </c>
      <c r="G146" s="481"/>
      <c r="H146" s="125"/>
      <c r="I146" s="544">
        <f t="shared" si="221"/>
        <v>0</v>
      </c>
      <c r="J146" s="351"/>
      <c r="K146" s="310"/>
      <c r="L146" s="544">
        <f t="shared" si="419"/>
        <v>0</v>
      </c>
      <c r="M146" s="543">
        <f t="shared" si="350"/>
        <v>1</v>
      </c>
      <c r="N146" s="544">
        <f t="shared" si="222"/>
        <v>0</v>
      </c>
      <c r="O146" s="314">
        <f>_xlfn.IFNA(IF(INDEX(Table_Def[],MATCH(C146,Table_Def[Asset category],0),3)=0,20,INDEX(Table_Def[],MATCH(C146,Table_Def[Asset category],0),3)),0)</f>
        <v>0</v>
      </c>
      <c r="Q146" s="11"/>
      <c r="R146" s="208"/>
      <c r="S146" s="208"/>
      <c r="T146" s="208"/>
      <c r="U146" s="485"/>
      <c r="V146" s="485"/>
      <c r="W146" s="485"/>
      <c r="X146" s="485"/>
      <c r="Y146" s="485"/>
      <c r="Z146" s="485"/>
      <c r="AA146" s="485"/>
      <c r="AB146" s="485"/>
      <c r="AC146" s="485"/>
      <c r="AD146" s="485"/>
      <c r="AE146" s="485"/>
      <c r="AF146" s="485"/>
      <c r="AG146" s="485"/>
      <c r="AH146" s="485"/>
      <c r="AI146" s="485"/>
      <c r="AJ146" s="485"/>
      <c r="AK146" s="485"/>
      <c r="AL146" s="485"/>
      <c r="AM146" s="485"/>
      <c r="AN146" s="485"/>
      <c r="AO146" s="485"/>
      <c r="AP146" s="485"/>
      <c r="AQ146" s="485"/>
      <c r="AR146" s="485"/>
      <c r="AS146" s="485"/>
      <c r="AT146" s="485"/>
      <c r="AU146" s="485"/>
      <c r="AV146" s="485"/>
      <c r="AW146" s="485"/>
      <c r="AX146" s="485"/>
      <c r="AY146" s="485"/>
      <c r="AZ146" s="485"/>
      <c r="BA146" s="485"/>
      <c r="BB146" s="485"/>
      <c r="BC146" s="485"/>
      <c r="BD146" s="485"/>
      <c r="BE146" s="485"/>
      <c r="BF146" s="485"/>
      <c r="BG146" s="485"/>
      <c r="BH146" s="485"/>
      <c r="BI146" s="485"/>
      <c r="BJ146" s="485"/>
      <c r="BK146" s="485"/>
      <c r="BL146" s="485"/>
      <c r="BM146" s="485"/>
      <c r="BN146" s="485"/>
      <c r="BO146" s="485"/>
      <c r="BP146" s="485"/>
      <c r="BQ146" s="485"/>
      <c r="BR146" s="485"/>
      <c r="BS146" s="485"/>
      <c r="BT146" s="485"/>
      <c r="BU146" s="485"/>
      <c r="BV146" s="485"/>
      <c r="BW146" s="485"/>
      <c r="BX146" s="485"/>
      <c r="BY146" s="485"/>
      <c r="BZ146" s="485"/>
      <c r="CA146" s="485"/>
      <c r="CB146" s="485"/>
      <c r="CC146" s="37"/>
      <c r="CD146" s="317"/>
      <c r="CE146" s="317"/>
      <c r="CF146" s="8" t="s">
        <v>207</v>
      </c>
      <c r="CH146" s="321" t="e">
        <f>CH144*Insert_Finance!$D$32</f>
        <v>#DIV/0!</v>
      </c>
      <c r="CI146" s="321" t="e">
        <f ca="1">CI144*Insert_Finance!$D$32</f>
        <v>#DIV/0!</v>
      </c>
      <c r="CJ146" s="321" t="e">
        <f ca="1">CJ144*Insert_Finance!$D$32</f>
        <v>#DIV/0!</v>
      </c>
      <c r="CK146" s="321" t="e">
        <f ca="1">CK144*Insert_Finance!$D$32</f>
        <v>#DIV/0!</v>
      </c>
      <c r="CL146" s="321" t="e">
        <f ca="1">CL144*Insert_Finance!$D$32</f>
        <v>#DIV/0!</v>
      </c>
      <c r="CM146" s="321" t="e">
        <f ca="1">CM144*Insert_Finance!$D$32</f>
        <v>#DIV/0!</v>
      </c>
      <c r="CN146" s="321" t="e">
        <f ca="1">CN144*Insert_Finance!$D$32</f>
        <v>#DIV/0!</v>
      </c>
      <c r="CO146" s="321" t="e">
        <f ca="1">CO144*Insert_Finance!$D$32</f>
        <v>#DIV/0!</v>
      </c>
      <c r="CP146" s="321" t="e">
        <f ca="1">CP144*Insert_Finance!$D$32</f>
        <v>#DIV/0!</v>
      </c>
      <c r="CQ146" s="321" t="e">
        <f ca="1">CQ144*Insert_Finance!$D$32</f>
        <v>#DIV/0!</v>
      </c>
      <c r="CR146" s="321" t="e">
        <f ca="1">CR144*Insert_Finance!$D$32</f>
        <v>#DIV/0!</v>
      </c>
      <c r="CS146" s="321" t="e">
        <f ca="1">CS144*Insert_Finance!$D$32</f>
        <v>#DIV/0!</v>
      </c>
      <c r="CT146" s="321" t="e">
        <f ca="1">CT144*Insert_Finance!$D$32</f>
        <v>#DIV/0!</v>
      </c>
      <c r="CU146" s="321" t="e">
        <f ca="1">CU144*Insert_Finance!$D$32</f>
        <v>#DIV/0!</v>
      </c>
      <c r="CV146" s="321" t="e">
        <f ca="1">CV144*Insert_Finance!$D$32</f>
        <v>#DIV/0!</v>
      </c>
      <c r="CW146" s="321" t="e">
        <f ca="1">CW144*Insert_Finance!$D$32</f>
        <v>#DIV/0!</v>
      </c>
      <c r="CX146" s="321" t="e">
        <f ca="1">CX144*Insert_Finance!$D$32</f>
        <v>#DIV/0!</v>
      </c>
      <c r="CY146" s="321" t="e">
        <f ca="1">CY144*Insert_Finance!$D$32</f>
        <v>#DIV/0!</v>
      </c>
      <c r="CZ146" s="321" t="e">
        <f ca="1">CZ144*Insert_Finance!$D$32</f>
        <v>#DIV/0!</v>
      </c>
      <c r="DA146" s="321" t="e">
        <f ca="1">DA144*Insert_Finance!$D$32</f>
        <v>#DIV/0!</v>
      </c>
    </row>
    <row r="147" spans="2:105" ht="15" hidden="1" customHeight="1" outlineLevel="1">
      <c r="B147" s="287"/>
      <c r="C147" s="310"/>
      <c r="D147" s="310"/>
      <c r="E147" s="310"/>
      <c r="F147" s="311" t="str">
        <f>_xlfn.IFNA(INDEX(Table_Def[[Asset category]:[Unit]],MATCH(Insert_Assets!C147,Table_Def[Asset category],0),2),"")</f>
        <v/>
      </c>
      <c r="G147" s="481"/>
      <c r="H147" s="125"/>
      <c r="I147" s="544">
        <f t="shared" si="221"/>
        <v>0</v>
      </c>
      <c r="J147" s="351"/>
      <c r="K147" s="310"/>
      <c r="L147" s="544">
        <f t="shared" si="419"/>
        <v>0</v>
      </c>
      <c r="M147" s="543">
        <f t="shared" si="350"/>
        <v>1</v>
      </c>
      <c r="N147" s="544">
        <f t="shared" si="222"/>
        <v>0</v>
      </c>
      <c r="O147" s="314">
        <f>_xlfn.IFNA(IF(INDEX(Table_Def[],MATCH(C147,Table_Def[Asset category],0),3)=0,20,INDEX(Table_Def[],MATCH(C147,Table_Def[Asset category],0),3)),0)</f>
        <v>0</v>
      </c>
      <c r="Q147" s="11"/>
      <c r="R147" s="208"/>
      <c r="S147" s="208"/>
      <c r="T147" s="208"/>
      <c r="U147" s="485"/>
      <c r="V147" s="485"/>
      <c r="W147" s="485"/>
      <c r="X147" s="485"/>
      <c r="Y147" s="485"/>
      <c r="Z147" s="485"/>
      <c r="AA147" s="485"/>
      <c r="AB147" s="485"/>
      <c r="AC147" s="485"/>
      <c r="AD147" s="485"/>
      <c r="AE147" s="485"/>
      <c r="AF147" s="485"/>
      <c r="AG147" s="485"/>
      <c r="AH147" s="485"/>
      <c r="AI147" s="485"/>
      <c r="AJ147" s="485"/>
      <c r="AK147" s="485"/>
      <c r="AL147" s="485"/>
      <c r="AM147" s="485"/>
      <c r="AN147" s="485"/>
      <c r="AO147" s="485"/>
      <c r="AP147" s="485"/>
      <c r="AQ147" s="485"/>
      <c r="AR147" s="485"/>
      <c r="AS147" s="485"/>
      <c r="AT147" s="485"/>
      <c r="AU147" s="485"/>
      <c r="AV147" s="485"/>
      <c r="AW147" s="485"/>
      <c r="AX147" s="485"/>
      <c r="AY147" s="485"/>
      <c r="AZ147" s="485"/>
      <c r="BA147" s="485"/>
      <c r="BB147" s="485"/>
      <c r="BC147" s="485"/>
      <c r="BD147" s="485"/>
      <c r="BE147" s="485"/>
      <c r="BF147" s="485"/>
      <c r="BG147" s="485"/>
      <c r="BH147" s="485"/>
      <c r="BI147" s="485"/>
      <c r="BJ147" s="485"/>
      <c r="BK147" s="485"/>
      <c r="BL147" s="485"/>
      <c r="BM147" s="485"/>
      <c r="BN147" s="485"/>
      <c r="BO147" s="485"/>
      <c r="BP147" s="485"/>
      <c r="BQ147" s="485"/>
      <c r="BR147" s="485"/>
      <c r="BS147" s="485"/>
      <c r="BT147" s="485"/>
      <c r="BU147" s="485"/>
      <c r="BV147" s="485"/>
      <c r="BW147" s="485"/>
      <c r="BX147" s="485"/>
      <c r="BY147" s="485"/>
      <c r="BZ147" s="485"/>
      <c r="CA147" s="485"/>
      <c r="CB147" s="485"/>
      <c r="CC147" s="37"/>
      <c r="CD147" s="317"/>
      <c r="CE147" s="317"/>
      <c r="CF147" s="8" t="s">
        <v>208</v>
      </c>
      <c r="CG147" s="321"/>
      <c r="CH147" s="321">
        <f ca="1">IF(CH144=0,0,
IF(CH144&lt;1,0,
IF($O141-CH142&lt;&gt;$O141,-PMT(Insert_Finance!$D$32,$O141,OFFSET(CH144,,(CH142-$O141),1,1),0,0),
IF(CH142=0,0,CG147))))</f>
        <v>0</v>
      </c>
      <c r="CI147" s="321">
        <f ca="1">IF(CI144=0,0,
IF(CI144&lt;1,0,
IF($O141-CI142&lt;&gt;$O141,-PMT(Insert_Finance!$D$32,$O141,OFFSET(CI144,,(CI142-$O141),1,1),0,0),
IF(CI142=0,0,CH147))))</f>
        <v>0</v>
      </c>
      <c r="CJ147" s="321">
        <f ca="1">IF(CJ144=0,0,
IF(CJ144&lt;1,0,
IF($O141-CJ142&lt;&gt;$O141,-PMT(Insert_Finance!$D$32,$O141,OFFSET(CJ144,,(CJ142-$O141),1,1),0,0),
IF(CJ142=0,0,CI147))))</f>
        <v>0</v>
      </c>
      <c r="CK147" s="321">
        <f ca="1">IF(CK144=0,0,
IF(CK144&lt;1,0,
IF($O141-CK142&lt;&gt;$O141,-PMT(Insert_Finance!$D$32,$O141,OFFSET(CK144,,(CK142-$O141),1,1),0,0),
IF(CK142=0,0,CJ147))))</f>
        <v>0</v>
      </c>
      <c r="CL147" s="321">
        <f ca="1">IF(CL144=0,0,
IF(CL144&lt;1,0,
IF($O141-CL142&lt;&gt;$O141,-PMT(Insert_Finance!$D$32,$O141,OFFSET(CL144,,(CL142-$O141),1,1),0,0),
IF(CL142=0,0,CK147))))</f>
        <v>0</v>
      </c>
      <c r="CM147" s="321">
        <f ca="1">IF(CM144=0,0,
IF(CM144&lt;1,0,
IF($O141-CM142&lt;&gt;$O141,-PMT(Insert_Finance!$D$32,$O141,OFFSET(CM144,,(CM142-$O141),1,1),0,0),
IF(CM142=0,0,CL147))))</f>
        <v>0</v>
      </c>
      <c r="CN147" s="321">
        <f ca="1">IF(CN144=0,0,
IF(CN144&lt;1,0,
IF($O141-CN142&lt;&gt;$O141,-PMT(Insert_Finance!$D$32,$O141,OFFSET(CN144,,(CN142-$O141),1,1),0,0),
IF(CN142=0,0,CM147))))</f>
        <v>0</v>
      </c>
      <c r="CO147" s="321">
        <f ca="1">IF(CO144=0,0,
IF(CO144&lt;1,0,
IF($O141-CO142&lt;&gt;$O141,-PMT(Insert_Finance!$D$32,$O141,OFFSET(CO144,,(CO142-$O141),1,1),0,0),
IF(CO142=0,0,CN147))))</f>
        <v>0</v>
      </c>
      <c r="CP147" s="321">
        <f ca="1">IF(CP144=0,0,
IF(CP144&lt;1,0,
IF($O141-CP142&lt;&gt;$O141,-PMT(Insert_Finance!$D$32,$O141,OFFSET(CP144,,(CP142-$O141),1,1),0,0),
IF(CP142=0,0,CO147))))</f>
        <v>0</v>
      </c>
      <c r="CQ147" s="321">
        <f ca="1">IF(CQ144=0,0,
IF(CQ144&lt;1,0,
IF($O141-CQ142&lt;&gt;$O141,-PMT(Insert_Finance!$D$32,$O141,OFFSET(CQ144,,(CQ142-$O141),1,1),0,0),
IF(CQ142=0,0,CP147))))</f>
        <v>0</v>
      </c>
      <c r="CR147" s="321">
        <f ca="1">IF(CR144=0,0,
IF(CR144&lt;1,0,
IF($O141-CR142&lt;&gt;$O141,-PMT(Insert_Finance!$D$32,$O141,OFFSET(CR144,,(CR142-$O141),1,1),0,0),
IF(CR142=0,0,CQ147))))</f>
        <v>0</v>
      </c>
      <c r="CS147" s="321">
        <f ca="1">IF(CS144=0,0,
IF(CS144&lt;1,0,
IF($O141-CS142&lt;&gt;$O141,-PMT(Insert_Finance!$D$32,$O141,OFFSET(CS144,,(CS142-$O141),1,1),0,0),
IF(CS142=0,0,CR147))))</f>
        <v>0</v>
      </c>
      <c r="CT147" s="321">
        <f ca="1">IF(CT144=0,0,
IF(CT144&lt;1,0,
IF($O141-CT142&lt;&gt;$O141,-PMT(Insert_Finance!$D$32,$O141,OFFSET(CT144,,(CT142-$O141),1,1),0,0),
IF(CT142=0,0,CS147))))</f>
        <v>0</v>
      </c>
      <c r="CU147" s="321">
        <f ca="1">IF(CU144=0,0,
IF(CU144&lt;1,0,
IF($O141-CU142&lt;&gt;$O141,-PMT(Insert_Finance!$D$32,$O141,OFFSET(CU144,,(CU142-$O141),1,1),0,0),
IF(CU142=0,0,CT147))))</f>
        <v>0</v>
      </c>
      <c r="CV147" s="321">
        <f ca="1">IF(CV144=0,0,
IF(CV144&lt;1,0,
IF($O141-CV142&lt;&gt;$O141,-PMT(Insert_Finance!$D$32,$O141,OFFSET(CV144,,(CV142-$O141),1,1),0,0),
IF(CV142=0,0,CU147))))</f>
        <v>0</v>
      </c>
      <c r="CW147" s="321">
        <f ca="1">IF(CW144=0,0,
IF(CW144&lt;1,0,
IF($O141-CW142&lt;&gt;$O141,-PMT(Insert_Finance!$D$32,$O141,OFFSET(CW144,,(CW142-$O141),1,1),0,0),
IF(CW142=0,0,CV147))))</f>
        <v>0</v>
      </c>
      <c r="CX147" s="321">
        <f ca="1">IF(CX144=0,0,
IF(CX144&lt;1,0,
IF($O141-CX142&lt;&gt;$O141,-PMT(Insert_Finance!$D$32,$O141,OFFSET(CX144,,(CX142-$O141),1,1),0,0),
IF(CX142=0,0,CW147))))</f>
        <v>0</v>
      </c>
      <c r="CY147" s="321">
        <f ca="1">IF(CY144=0,0,
IF(CY144&lt;1,0,
IF($O141-CY142&lt;&gt;$O141,-PMT(Insert_Finance!$D$32,$O141,OFFSET(CY144,,(CY142-$O141),1,1),0,0),
IF(CY142=0,0,CX147))))</f>
        <v>0</v>
      </c>
      <c r="CZ147" s="321">
        <f ca="1">IF(CZ144=0,0,
IF(CZ144&lt;1,0,
IF($O141-CZ142&lt;&gt;$O141,-PMT(Insert_Finance!$D$32,$O141,OFFSET(CZ144,,(CZ142-$O141),1,1),0,0),
IF(CZ142=0,0,CY147))))</f>
        <v>0</v>
      </c>
      <c r="DA147" s="321">
        <f ca="1">IF(DA144=0,0,
IF(DA144&lt;1,0,
IF($O141-DA142&lt;&gt;$O141,-PMT(Insert_Finance!$D$32,$O141,OFFSET(DA144,,(DA142-$O141),1,1),0,0),
IF(DA142=0,0,CZ147))))</f>
        <v>0</v>
      </c>
    </row>
    <row r="148" spans="2:105" ht="30" customHeight="1" collapsed="1">
      <c r="B148" s="287"/>
      <c r="C148" s="310" t="str">
        <f>IF(Insert_Villages!B33="","",Insert_Villages!B33)</f>
        <v/>
      </c>
      <c r="D148" s="310" t="str">
        <f>IF(Insert_Villages!C33="","",Insert_Villages!C33)</f>
        <v/>
      </c>
      <c r="E148" s="310">
        <f>Insert_Villages!E33</f>
        <v>0</v>
      </c>
      <c r="F148" s="311" t="str">
        <f>_xlfn.IFNA(INDEX(Table_Def[[Asset category]:[Unit]],MATCH(Insert_Assets!C148,Table_Def[Asset category],0),2),"")</f>
        <v/>
      </c>
      <c r="G148" s="481"/>
      <c r="H148" s="439" t="s">
        <v>221</v>
      </c>
      <c r="I148" s="544">
        <f t="shared" si="221"/>
        <v>0</v>
      </c>
      <c r="J148" s="348"/>
      <c r="K148" s="310"/>
      <c r="L148" s="544">
        <f t="shared" si="419"/>
        <v>0</v>
      </c>
      <c r="M148" s="543">
        <f t="shared" si="350"/>
        <v>1</v>
      </c>
      <c r="N148" s="544">
        <f t="shared" si="222"/>
        <v>0</v>
      </c>
      <c r="O148" s="314">
        <f>_xlfn.IFNA(IF(INDEX(Table_Def[],MATCH(C148,Table_Def[Asset category],0),3)=0,20,INDEX(Table_Def[],MATCH(C148,Table_Def[Asset category],0),3)),0)</f>
        <v>0</v>
      </c>
      <c r="Q148" s="11"/>
      <c r="R148" s="208"/>
      <c r="S148" s="208"/>
      <c r="T148" s="208"/>
      <c r="U148" s="485">
        <f>SUMIF($CH$7:$DA$7,U$16,$CH152:$DA152)</f>
        <v>0</v>
      </c>
      <c r="V148" s="485">
        <f>SUMIF($CH$7:$DA$7,U$16,$CH151:$DA151)</f>
        <v>0</v>
      </c>
      <c r="W148" s="485">
        <f>SUMIF($CH$7:$DA$7,U$16,$CH153:$DA153)</f>
        <v>0</v>
      </c>
      <c r="X148" s="485">
        <f>SUMIF($CH$7:$DA$7,X$16,$CH152:$DA152)</f>
        <v>0</v>
      </c>
      <c r="Y148" s="485">
        <f>SUMIF($CH$7:$DA$7,X$16,$CH151:$DA151)</f>
        <v>0</v>
      </c>
      <c r="Z148" s="485">
        <f>SUMIF($CH$7:$DA$7,X$16,$CH153:$DA153)</f>
        <v>0</v>
      </c>
      <c r="AA148" s="485">
        <f>SUMIF($CH$7:$DA$7,AA$16,$CH152:$DA152)</f>
        <v>0</v>
      </c>
      <c r="AB148" s="485">
        <f>SUMIF($CH$7:$DA$7,AA$16,$CH151:$DA151)</f>
        <v>0</v>
      </c>
      <c r="AC148" s="485">
        <f>SUMIF($CH$7:$DA$7,AA$16,$CH153:$DA153)</f>
        <v>0</v>
      </c>
      <c r="AD148" s="485">
        <f>SUMIF($CH$7:$DA$7,AD$16,$CH152:$DA152)</f>
        <v>0</v>
      </c>
      <c r="AE148" s="485">
        <f>SUMIF($CH$7:$DA$7,AD$16,$CH151:$DA151)</f>
        <v>0</v>
      </c>
      <c r="AF148" s="485">
        <f>SUMIF($CH$7:$DA$7,AD$16,$CH153:$DA153)</f>
        <v>0</v>
      </c>
      <c r="AG148" s="485">
        <f>SUMIF($CH$7:$DA$7,AG$16,$CH152:$DA152)</f>
        <v>0</v>
      </c>
      <c r="AH148" s="485">
        <f>SUMIF($CH$7:$DA$7,AG$16,$CH151:$DA151)</f>
        <v>0</v>
      </c>
      <c r="AI148" s="485">
        <f>SUMIF($CH$7:$DA$7,AG$16,$CH153:$DA153)</f>
        <v>0</v>
      </c>
      <c r="AJ148" s="485">
        <f>SUMIF($CH$7:$DA$7,AJ$16,$CH152:$DA152)</f>
        <v>0</v>
      </c>
      <c r="AK148" s="485">
        <f>SUMIF($CH$7:$DA$7,AJ$16,$CH151:$DA151)</f>
        <v>0</v>
      </c>
      <c r="AL148" s="485">
        <f>SUMIF($CH$7:$DA$7,AJ$16,$CH153:$DA153)</f>
        <v>0</v>
      </c>
      <c r="AM148" s="485">
        <f>SUMIF($CH$7:$DA$7,AM$16,$CH152:$DA152)</f>
        <v>0</v>
      </c>
      <c r="AN148" s="485">
        <f>SUMIF($CH$7:$DA$7,AM$16,$CH151:$DA151)</f>
        <v>0</v>
      </c>
      <c r="AO148" s="485">
        <f>SUMIF($CH$7:$DA$7,AM$16,$CH153:$DA153)</f>
        <v>0</v>
      </c>
      <c r="AP148" s="485">
        <f>SUMIF($CH$7:$DA$7,AP$16,$CH152:$DA152)</f>
        <v>0</v>
      </c>
      <c r="AQ148" s="485">
        <f>SUMIF($CH$7:$DA$7,AP$16,$CH151:$DA151)</f>
        <v>0</v>
      </c>
      <c r="AR148" s="485">
        <f>SUMIF($CH$7:$DA$7,AP$16,$CH153:$DA153)</f>
        <v>0</v>
      </c>
      <c r="AS148" s="485">
        <f>SUMIF($CH$7:$DA$7,AS$16,$CH152:$DA152)</f>
        <v>0</v>
      </c>
      <c r="AT148" s="485">
        <f>SUMIF($CH$7:$DA$7,AS$16,$CH151:$DA151)</f>
        <v>0</v>
      </c>
      <c r="AU148" s="485">
        <f>SUMIF($CH$7:$DA$7,AS$16,$CH153:$DA153)</f>
        <v>0</v>
      </c>
      <c r="AV148" s="485">
        <f>SUMIF($CH$7:$DA$7,AV$16,$CH152:$DA152)</f>
        <v>0</v>
      </c>
      <c r="AW148" s="485">
        <f>SUMIF($CH$7:$DA$7,AV$16,$CH151:$DA151)</f>
        <v>0</v>
      </c>
      <c r="AX148" s="485">
        <f>SUMIF($CH$7:$DA$7,AV$16,$CH153:$DA153)</f>
        <v>0</v>
      </c>
      <c r="AY148" s="485">
        <f>SUMIF($CH$7:$DA$7,AY$16,$CH152:$DA152)</f>
        <v>0</v>
      </c>
      <c r="AZ148" s="485">
        <f>SUMIF($CH$7:$DA$7,AY$16,$CH151:$DA151)</f>
        <v>0</v>
      </c>
      <c r="BA148" s="485">
        <f>SUMIF($CH$7:$DA$7,AY$16,$CH153:$DA153)</f>
        <v>0</v>
      </c>
      <c r="BB148" s="485">
        <f>SUMIF($CH$7:$DA$7,BB$16,$CH152:$DA152)</f>
        <v>0</v>
      </c>
      <c r="BC148" s="485">
        <f>SUMIF($CH$7:$DA$7,BB$16,$CH151:$DA151)</f>
        <v>0</v>
      </c>
      <c r="BD148" s="485">
        <f>SUMIF($CH$7:$DA$7,BB$16,$CH153:$DA153)</f>
        <v>0</v>
      </c>
      <c r="BE148" s="485">
        <f>SUMIF($CH$7:$DA$7,BE$16,$CH152:$DA152)</f>
        <v>0</v>
      </c>
      <c r="BF148" s="485">
        <f>SUMIF($CH$7:$DA$7,BE$16,$CH151:$DA151)</f>
        <v>0</v>
      </c>
      <c r="BG148" s="485">
        <f>SUMIF($CH$7:$DA$7,BE$16,$CH153:$DA153)</f>
        <v>0</v>
      </c>
      <c r="BH148" s="485">
        <f>SUMIF($CH$7:$DA$7,BH$16,$CH152:$DA152)</f>
        <v>0</v>
      </c>
      <c r="BI148" s="485">
        <f>SUMIF($CH$7:$DA$7,BH$16,$CH151:$DA151)</f>
        <v>0</v>
      </c>
      <c r="BJ148" s="485">
        <f>SUMIF($CH$7:$DA$7,BH$16,$CH153:$DA153)</f>
        <v>0</v>
      </c>
      <c r="BK148" s="485">
        <f>SUMIF($CH$7:$DA$7,BK$16,$CH152:$DA152)</f>
        <v>0</v>
      </c>
      <c r="BL148" s="485">
        <f>SUMIF($CH$7:$DA$7,BK$16,$CH151:$DA151)</f>
        <v>0</v>
      </c>
      <c r="BM148" s="485">
        <f>SUMIF($CH$7:$DA$7,BK$16,$CH153:$DA153)</f>
        <v>0</v>
      </c>
      <c r="BN148" s="485">
        <f>SUMIF($CH$7:$DA$7,BN$16,$CH152:$DA152)</f>
        <v>0</v>
      </c>
      <c r="BO148" s="485">
        <f>SUMIF($CH$7:$DA$7,BN$16,$CH151:$DA151)</f>
        <v>0</v>
      </c>
      <c r="BP148" s="485">
        <f>SUMIF($CH$7:$DA$7,BN$16,$CH153:$DA153)</f>
        <v>0</v>
      </c>
      <c r="BQ148" s="485">
        <f>SUMIF($CH$7:$DA$7,BQ$16,$CH152:$DA152)</f>
        <v>0</v>
      </c>
      <c r="BR148" s="485">
        <f>SUMIF($CH$7:$DA$7,BQ$16,$CH151:$DA151)</f>
        <v>0</v>
      </c>
      <c r="BS148" s="485">
        <f>SUMIF($CH$7:$DA$7,BQ$16,$CH153:$DA153)</f>
        <v>0</v>
      </c>
      <c r="BT148" s="485">
        <f>SUMIF($CH$7:$DA$7,BT$16,$CH152:$DA152)</f>
        <v>0</v>
      </c>
      <c r="BU148" s="485">
        <f>SUMIF($CH$7:$DA$7,BT$16,$CH151:$DA151)</f>
        <v>0</v>
      </c>
      <c r="BV148" s="485">
        <f>SUMIF($CH$7:$DA$7,BT$16,$CH153:$DA153)</f>
        <v>0</v>
      </c>
      <c r="BW148" s="485">
        <f>SUMIF($CH$7:$DA$7,BW$16,$CH152:$DA152)</f>
        <v>0</v>
      </c>
      <c r="BX148" s="485">
        <f>SUMIF($CH$7:$DA$7,BW$16,$CH151:$DA151)</f>
        <v>0</v>
      </c>
      <c r="BY148" s="485">
        <f>SUMIF($CH$7:$DA$7,BW$16,$CH153:$DA153)</f>
        <v>0</v>
      </c>
      <c r="BZ148" s="485">
        <f>SUMIF($CH$7:$DA$7,BZ$16,$CH152:$DA152)</f>
        <v>0</v>
      </c>
      <c r="CA148" s="485">
        <f>SUMIF($CH$7:$DA$7,BZ$16,$CH151:$DA151)</f>
        <v>0</v>
      </c>
      <c r="CB148" s="485">
        <f>SUMIF($CH$7:$DA$7,BZ$16,$CH153:$DA153)</f>
        <v>0</v>
      </c>
      <c r="CC148" s="37"/>
      <c r="CD148" s="317"/>
      <c r="CE148" s="317"/>
      <c r="CG148" s="72"/>
      <c r="CH148" s="321"/>
    </row>
    <row r="149" spans="2:105" ht="15" hidden="1" customHeight="1" outlineLevel="1">
      <c r="B149" s="287"/>
      <c r="C149" s="310"/>
      <c r="D149" s="310"/>
      <c r="E149" s="310"/>
      <c r="F149" s="311" t="str">
        <f>_xlfn.IFNA(INDEX(Table_Def[[Asset category]:[Unit]],MATCH(Insert_Assets!C149,Table_Def[Asset category],0),2),"")</f>
        <v/>
      </c>
      <c r="G149" s="481"/>
      <c r="H149" s="439" t="s">
        <v>221</v>
      </c>
      <c r="I149" s="544">
        <f t="shared" si="221"/>
        <v>0</v>
      </c>
      <c r="J149" s="345"/>
      <c r="K149" s="310"/>
      <c r="L149" s="544">
        <f t="shared" si="419"/>
        <v>0</v>
      </c>
      <c r="M149" s="543">
        <f t="shared" si="350"/>
        <v>1</v>
      </c>
      <c r="N149" s="544">
        <f t="shared" si="222"/>
        <v>0</v>
      </c>
      <c r="O149" s="314">
        <f>_xlfn.IFNA(IF(INDEX(Table_Def[],MATCH(C149,Table_Def[Asset category],0),3)=0,20,INDEX(Table_Def[],MATCH(C149,Table_Def[Asset category],0),3)),0)</f>
        <v>0</v>
      </c>
      <c r="Q149" s="11"/>
      <c r="R149" s="208"/>
      <c r="S149" s="208"/>
      <c r="T149" s="208"/>
      <c r="U149" s="485"/>
      <c r="V149" s="485"/>
      <c r="W149" s="485"/>
      <c r="X149" s="485"/>
      <c r="Y149" s="485"/>
      <c r="Z149" s="485"/>
      <c r="AA149" s="485"/>
      <c r="AB149" s="485"/>
      <c r="AC149" s="485"/>
      <c r="AD149" s="485"/>
      <c r="AE149" s="485"/>
      <c r="AF149" s="485"/>
      <c r="AG149" s="485"/>
      <c r="AH149" s="485"/>
      <c r="AI149" s="485"/>
      <c r="AJ149" s="485"/>
      <c r="AK149" s="485"/>
      <c r="AL149" s="485"/>
      <c r="AM149" s="485"/>
      <c r="AN149" s="485"/>
      <c r="AO149" s="485"/>
      <c r="AP149" s="485"/>
      <c r="AQ149" s="485"/>
      <c r="AR149" s="485"/>
      <c r="AS149" s="485"/>
      <c r="AT149" s="485"/>
      <c r="AU149" s="485"/>
      <c r="AV149" s="485"/>
      <c r="AW149" s="485"/>
      <c r="AX149" s="485"/>
      <c r="AY149" s="485"/>
      <c r="AZ149" s="485"/>
      <c r="BA149" s="485"/>
      <c r="BB149" s="485"/>
      <c r="BC149" s="485"/>
      <c r="BD149" s="485"/>
      <c r="BE149" s="485"/>
      <c r="BF149" s="485"/>
      <c r="BG149" s="485"/>
      <c r="BH149" s="485"/>
      <c r="BI149" s="485"/>
      <c r="BJ149" s="485"/>
      <c r="BK149" s="485"/>
      <c r="BL149" s="485"/>
      <c r="BM149" s="485"/>
      <c r="BN149" s="485"/>
      <c r="BO149" s="485"/>
      <c r="BP149" s="485"/>
      <c r="BQ149" s="485"/>
      <c r="BR149" s="485"/>
      <c r="BS149" s="485"/>
      <c r="BT149" s="485"/>
      <c r="BU149" s="485"/>
      <c r="BV149" s="485"/>
      <c r="BW149" s="485"/>
      <c r="BX149" s="485"/>
      <c r="BY149" s="485"/>
      <c r="BZ149" s="485"/>
      <c r="CA149" s="485"/>
      <c r="CB149" s="485"/>
      <c r="CC149" s="37"/>
      <c r="CD149" s="317"/>
      <c r="CE149" s="317"/>
      <c r="CF149" s="8" t="s">
        <v>218</v>
      </c>
      <c r="CG149" s="72"/>
      <c r="CH149" s="320">
        <f>IF($J148=CH$7,$O148,
IF(CG148&gt;0,CG148-1,0))</f>
        <v>0</v>
      </c>
      <c r="CI149" s="320">
        <f ca="1">IF(OR($J148=CI$7,CH150=$O148),$O148,
IF(CH149&gt;0,CH149-1,0))</f>
        <v>0</v>
      </c>
      <c r="CJ149" s="320">
        <f t="shared" ref="CJ149" ca="1" si="423">IF(OR($J148=CJ$7,CI150=$O148),$O148,
IF(CI149&gt;0,CI149-1,0))</f>
        <v>0</v>
      </c>
      <c r="CK149" s="320">
        <f t="shared" ref="CK149" ca="1" si="424">IF(OR($J148=CK$7,CJ150=$O148),$O148,
IF(CJ149&gt;0,CJ149-1,0))</f>
        <v>0</v>
      </c>
      <c r="CL149" s="320">
        <f t="shared" ref="CL149" ca="1" si="425">IF(OR($J148=CL$7,CK150=$O148),$O148,
IF(CK149&gt;0,CK149-1,0))</f>
        <v>0</v>
      </c>
      <c r="CM149" s="320">
        <f t="shared" ref="CM149" ca="1" si="426">IF(OR($J148=CM$7,CL150=$O148),$O148,
IF(CL149&gt;0,CL149-1,0))</f>
        <v>0</v>
      </c>
      <c r="CN149" s="320">
        <f t="shared" ref="CN149" ca="1" si="427">IF(OR($J148=CN$7,CM150=$O148),$O148,
IF(CM149&gt;0,CM149-1,0))</f>
        <v>0</v>
      </c>
      <c r="CO149" s="320">
        <f t="shared" ref="CO149" ca="1" si="428">IF(OR($J148=CO$7,CN150=$O148),$O148,
IF(CN149&gt;0,CN149-1,0))</f>
        <v>0</v>
      </c>
      <c r="CP149" s="320">
        <f t="shared" ref="CP149" ca="1" si="429">IF(OR($J148=CP$7,CO150=$O148),$O148,
IF(CO149&gt;0,CO149-1,0))</f>
        <v>0</v>
      </c>
      <c r="CQ149" s="320">
        <f t="shared" ref="CQ149" ca="1" si="430">IF(OR($J148=CQ$7,CP150=$O148),$O148,
IF(CP149&gt;0,CP149-1,0))</f>
        <v>0</v>
      </c>
      <c r="CR149" s="320">
        <f t="shared" ref="CR149" ca="1" si="431">IF(OR($J148=CR$7,CQ150=$O148),$O148,
IF(CQ149&gt;0,CQ149-1,0))</f>
        <v>0</v>
      </c>
      <c r="CS149" s="320">
        <f t="shared" ref="CS149" ca="1" si="432">IF(OR($J148=CS$7,CR150=$O148),$O148,
IF(CR149&gt;0,CR149-1,0))</f>
        <v>0</v>
      </c>
      <c r="CT149" s="320">
        <f t="shared" ref="CT149" ca="1" si="433">IF(OR($J148=CT$7,CS150=$O148),$O148,
IF(CS149&gt;0,CS149-1,0))</f>
        <v>0</v>
      </c>
      <c r="CU149" s="320">
        <f t="shared" ref="CU149" ca="1" si="434">IF(OR($J148=CU$7,CT150=$O148),$O148,
IF(CT149&gt;0,CT149-1,0))</f>
        <v>0</v>
      </c>
      <c r="CV149" s="320">
        <f t="shared" ref="CV149" ca="1" si="435">IF(OR($J148=CV$7,CU150=$O148),$O148,
IF(CU149&gt;0,CU149-1,0))</f>
        <v>0</v>
      </c>
      <c r="CW149" s="320">
        <f t="shared" ref="CW149" ca="1" si="436">IF(OR($J148=CW$7,CV150=$O148),$O148,
IF(CV149&gt;0,CV149-1,0))</f>
        <v>0</v>
      </c>
      <c r="CX149" s="320">
        <f t="shared" ref="CX149" ca="1" si="437">IF(OR($J148=CX$7,CW150=$O148),$O148,
IF(CW149&gt;0,CW149-1,0))</f>
        <v>0</v>
      </c>
      <c r="CY149" s="320">
        <f t="shared" ref="CY149" ca="1" si="438">IF(OR($J148=CY$7,CX150=$O148),$O148,
IF(CX149&gt;0,CX149-1,0))</f>
        <v>0</v>
      </c>
      <c r="CZ149" s="320">
        <f t="shared" ref="CZ149" ca="1" si="439">IF(OR($J148=CZ$7,CY150=$O148),$O148,
IF(CY149&gt;0,CY149-1,0))</f>
        <v>0</v>
      </c>
      <c r="DA149" s="320">
        <f t="shared" ref="DA149" ca="1" si="440">IF(OR($J148=DA$7,CZ150=$O148),$O148,
IF(CZ149&gt;0,CZ149-1,0))</f>
        <v>0</v>
      </c>
    </row>
    <row r="150" spans="2:105" ht="15" hidden="1" customHeight="1" outlineLevel="1">
      <c r="B150" s="287"/>
      <c r="C150" s="310"/>
      <c r="D150" s="310"/>
      <c r="E150" s="310"/>
      <c r="F150" s="311" t="str">
        <f>_xlfn.IFNA(INDEX(Table_Def[[Asset category]:[Unit]],MATCH(Insert_Assets!C150,Table_Def[Asset category],0),2),"")</f>
        <v/>
      </c>
      <c r="G150" s="481"/>
      <c r="H150" s="439" t="s">
        <v>221</v>
      </c>
      <c r="I150" s="544">
        <f t="shared" si="221"/>
        <v>0</v>
      </c>
      <c r="J150" s="345"/>
      <c r="K150" s="310"/>
      <c r="L150" s="544"/>
      <c r="M150" s="543">
        <f t="shared" si="350"/>
        <v>1</v>
      </c>
      <c r="N150" s="544">
        <f t="shared" ref="N150:N213" si="441">I150*(1-M150)</f>
        <v>0</v>
      </c>
      <c r="O150" s="314">
        <f>_xlfn.IFNA(IF(INDEX(Table_Def[],MATCH(C150,Table_Def[Asset category],0),3)=0,20,INDEX(Table_Def[],MATCH(C150,Table_Def[Asset category],0),3)),0)</f>
        <v>0</v>
      </c>
      <c r="Q150" s="11"/>
      <c r="R150" s="208"/>
      <c r="S150" s="208"/>
      <c r="T150" s="208"/>
      <c r="U150" s="485"/>
      <c r="V150" s="485"/>
      <c r="W150" s="485"/>
      <c r="X150" s="485"/>
      <c r="Y150" s="485"/>
      <c r="Z150" s="485"/>
      <c r="AA150" s="485"/>
      <c r="AB150" s="485"/>
      <c r="AC150" s="485"/>
      <c r="AD150" s="485"/>
      <c r="AE150" s="485"/>
      <c r="AF150" s="485"/>
      <c r="AG150" s="485"/>
      <c r="AH150" s="485"/>
      <c r="AI150" s="485"/>
      <c r="AJ150" s="485"/>
      <c r="AK150" s="485"/>
      <c r="AL150" s="485"/>
      <c r="AM150" s="485"/>
      <c r="AN150" s="485"/>
      <c r="AO150" s="485"/>
      <c r="AP150" s="485"/>
      <c r="AQ150" s="485"/>
      <c r="AR150" s="485"/>
      <c r="AS150" s="485"/>
      <c r="AT150" s="485"/>
      <c r="AU150" s="485"/>
      <c r="AV150" s="485"/>
      <c r="AW150" s="485"/>
      <c r="AX150" s="485"/>
      <c r="AY150" s="485"/>
      <c r="AZ150" s="485"/>
      <c r="BA150" s="485"/>
      <c r="BB150" s="485"/>
      <c r="BC150" s="485"/>
      <c r="BD150" s="485"/>
      <c r="BE150" s="485"/>
      <c r="BF150" s="485"/>
      <c r="BG150" s="485"/>
      <c r="BH150" s="485"/>
      <c r="BI150" s="485"/>
      <c r="BJ150" s="485"/>
      <c r="BK150" s="485"/>
      <c r="BL150" s="485"/>
      <c r="BM150" s="485"/>
      <c r="BN150" s="485"/>
      <c r="BO150" s="485"/>
      <c r="BP150" s="485"/>
      <c r="BQ150" s="485"/>
      <c r="BR150" s="485"/>
      <c r="BS150" s="485"/>
      <c r="BT150" s="485"/>
      <c r="BU150" s="485"/>
      <c r="BV150" s="485"/>
      <c r="BW150" s="485"/>
      <c r="BX150" s="485"/>
      <c r="BY150" s="485"/>
      <c r="BZ150" s="485"/>
      <c r="CA150" s="485"/>
      <c r="CB150" s="485"/>
      <c r="CC150" s="37"/>
      <c r="CD150" s="317"/>
      <c r="CE150" s="317"/>
      <c r="CF150" s="8" t="s">
        <v>219</v>
      </c>
      <c r="CG150" s="72"/>
      <c r="CH150" s="320">
        <f t="shared" ref="CH150" ca="1" si="442">IF(AND(CH149=$O148,CH149&gt;0),1,IF(CH149=0,0,OFFSET(CH149,,(CH149-$O148),1,1)-CH149+1))</f>
        <v>0</v>
      </c>
      <c r="CI150" s="320">
        <f ca="1">IF(AND(CI149=$O148,CI149&gt;0),1,IF(CI149=0,0,OFFSET(CI149,,(CI149-$O148),1,1)-CI149+1))</f>
        <v>0</v>
      </c>
      <c r="CJ150" s="320">
        <f t="shared" ref="CJ150:DA150" ca="1" si="443">IF(AND(CJ149=$O148,CJ149&gt;0),1,IF(CJ149=0,0,OFFSET(CJ149,,(CJ149-$O148),1,1)-CJ149+1))</f>
        <v>0</v>
      </c>
      <c r="CK150" s="320">
        <f t="shared" ca="1" si="443"/>
        <v>0</v>
      </c>
      <c r="CL150" s="320">
        <f t="shared" ca="1" si="443"/>
        <v>0</v>
      </c>
      <c r="CM150" s="320">
        <f t="shared" ca="1" si="443"/>
        <v>0</v>
      </c>
      <c r="CN150" s="320">
        <f t="shared" ca="1" si="443"/>
        <v>0</v>
      </c>
      <c r="CO150" s="320">
        <f t="shared" ca="1" si="443"/>
        <v>0</v>
      </c>
      <c r="CP150" s="320">
        <f t="shared" ca="1" si="443"/>
        <v>0</v>
      </c>
      <c r="CQ150" s="320">
        <f t="shared" ca="1" si="443"/>
        <v>0</v>
      </c>
      <c r="CR150" s="320">
        <f t="shared" ca="1" si="443"/>
        <v>0</v>
      </c>
      <c r="CS150" s="320">
        <f t="shared" ca="1" si="443"/>
        <v>0</v>
      </c>
      <c r="CT150" s="320">
        <f t="shared" ca="1" si="443"/>
        <v>0</v>
      </c>
      <c r="CU150" s="320">
        <f t="shared" ca="1" si="443"/>
        <v>0</v>
      </c>
      <c r="CV150" s="320">
        <f t="shared" ca="1" si="443"/>
        <v>0</v>
      </c>
      <c r="CW150" s="320">
        <f t="shared" ca="1" si="443"/>
        <v>0</v>
      </c>
      <c r="CX150" s="320">
        <f t="shared" ca="1" si="443"/>
        <v>0</v>
      </c>
      <c r="CY150" s="320">
        <f t="shared" ca="1" si="443"/>
        <v>0</v>
      </c>
      <c r="CZ150" s="320">
        <f t="shared" ca="1" si="443"/>
        <v>0</v>
      </c>
      <c r="DA150" s="320">
        <f t="shared" ca="1" si="443"/>
        <v>0</v>
      </c>
    </row>
    <row r="151" spans="2:105" ht="15" hidden="1" customHeight="1" outlineLevel="1">
      <c r="B151" s="287"/>
      <c r="C151" s="310"/>
      <c r="D151" s="310"/>
      <c r="E151" s="310"/>
      <c r="F151" s="311" t="str">
        <f>_xlfn.IFNA(INDEX(Table_Def[[Asset category]:[Unit]],MATCH(Insert_Assets!C151,Table_Def[Asset category],0),2),"")</f>
        <v/>
      </c>
      <c r="G151" s="481"/>
      <c r="H151" s="439" t="s">
        <v>221</v>
      </c>
      <c r="I151" s="544">
        <f t="shared" ref="I151:I215" si="444">E151*G151</f>
        <v>0</v>
      </c>
      <c r="J151" s="345"/>
      <c r="K151" s="310"/>
      <c r="L151" s="544">
        <f t="shared" ref="L151:L156" si="445">SUMIF($K$21:$K$383,K151,$I$21:$I$383)</f>
        <v>0</v>
      </c>
      <c r="M151" s="543">
        <f t="shared" si="350"/>
        <v>1</v>
      </c>
      <c r="N151" s="544">
        <f t="shared" si="441"/>
        <v>0</v>
      </c>
      <c r="O151" s="314">
        <f>_xlfn.IFNA(IF(INDEX(Table_Def[],MATCH(C151,Table_Def[Asset category],0),3)=0,20,INDEX(Table_Def[],MATCH(C151,Table_Def[Asset category],0),3)),0)</f>
        <v>0</v>
      </c>
      <c r="Q151" s="11"/>
      <c r="R151" s="208"/>
      <c r="S151" s="208"/>
      <c r="T151" s="208"/>
      <c r="U151" s="485"/>
      <c r="V151" s="485"/>
      <c r="W151" s="485"/>
      <c r="X151" s="485"/>
      <c r="Y151" s="485"/>
      <c r="Z151" s="485"/>
      <c r="AA151" s="485"/>
      <c r="AB151" s="485"/>
      <c r="AC151" s="485"/>
      <c r="AD151" s="485"/>
      <c r="AE151" s="485"/>
      <c r="AF151" s="485"/>
      <c r="AG151" s="485"/>
      <c r="AH151" s="485"/>
      <c r="AI151" s="485"/>
      <c r="AJ151" s="485"/>
      <c r="AK151" s="485"/>
      <c r="AL151" s="485"/>
      <c r="AM151" s="485"/>
      <c r="AN151" s="485"/>
      <c r="AO151" s="485"/>
      <c r="AP151" s="485"/>
      <c r="AQ151" s="485"/>
      <c r="AR151" s="485"/>
      <c r="AS151" s="485"/>
      <c r="AT151" s="485"/>
      <c r="AU151" s="485"/>
      <c r="AV151" s="485"/>
      <c r="AW151" s="485"/>
      <c r="AX151" s="485"/>
      <c r="AY151" s="485"/>
      <c r="AZ151" s="485"/>
      <c r="BA151" s="485"/>
      <c r="BB151" s="485"/>
      <c r="BC151" s="485"/>
      <c r="BD151" s="485"/>
      <c r="BE151" s="485"/>
      <c r="BF151" s="485"/>
      <c r="BG151" s="485"/>
      <c r="BH151" s="485"/>
      <c r="BI151" s="485"/>
      <c r="BJ151" s="485"/>
      <c r="BK151" s="485"/>
      <c r="BL151" s="485"/>
      <c r="BM151" s="485"/>
      <c r="BN151" s="485"/>
      <c r="BO151" s="485"/>
      <c r="BP151" s="485"/>
      <c r="BQ151" s="485"/>
      <c r="BR151" s="485"/>
      <c r="BS151" s="485"/>
      <c r="BT151" s="485"/>
      <c r="BU151" s="485"/>
      <c r="BV151" s="485"/>
      <c r="BW151" s="485"/>
      <c r="BX151" s="485"/>
      <c r="BY151" s="485"/>
      <c r="BZ151" s="485"/>
      <c r="CA151" s="485"/>
      <c r="CB151" s="485"/>
      <c r="CC151" s="37"/>
      <c r="CD151" s="317"/>
      <c r="CE151" s="317"/>
      <c r="CF151" s="8" t="s">
        <v>205</v>
      </c>
      <c r="CH151" s="321">
        <f t="shared" ref="CH151:CL151" si="446">IF($J148=CH$7,$I148*$M148,IF(CH149=$O148,$I148,
IF(CG151&gt;0,+CG151-CG152,0)))</f>
        <v>0</v>
      </c>
      <c r="CI151" s="321">
        <f t="shared" ca="1" si="446"/>
        <v>0</v>
      </c>
      <c r="CJ151" s="321">
        <f t="shared" ca="1" si="446"/>
        <v>0</v>
      </c>
      <c r="CK151" s="321">
        <f t="shared" ca="1" si="446"/>
        <v>0</v>
      </c>
      <c r="CL151" s="321">
        <f t="shared" ca="1" si="446"/>
        <v>0</v>
      </c>
      <c r="CM151" s="321">
        <f ca="1">IF($J148=CM$7,$I148*$M148,IF(CM149=$O148,$I148,
IF(CL151&gt;0,+CL151-CL152,0)))</f>
        <v>0</v>
      </c>
      <c r="CN151" s="321">
        <f t="shared" ref="CN151:DA151" ca="1" si="447">IF($J148=CN$7,$I148*$M148,IF(CN149=$O148,$I148,
IF(CM151&gt;0,+CM151-CM152,0)))</f>
        <v>0</v>
      </c>
      <c r="CO151" s="321">
        <f t="shared" ca="1" si="447"/>
        <v>0</v>
      </c>
      <c r="CP151" s="321">
        <f t="shared" ca="1" si="447"/>
        <v>0</v>
      </c>
      <c r="CQ151" s="321">
        <f t="shared" ca="1" si="447"/>
        <v>0</v>
      </c>
      <c r="CR151" s="321">
        <f t="shared" ca="1" si="447"/>
        <v>0</v>
      </c>
      <c r="CS151" s="321">
        <f t="shared" ca="1" si="447"/>
        <v>0</v>
      </c>
      <c r="CT151" s="321">
        <f t="shared" ca="1" si="447"/>
        <v>0</v>
      </c>
      <c r="CU151" s="321">
        <f t="shared" ca="1" si="447"/>
        <v>0</v>
      </c>
      <c r="CV151" s="321">
        <f t="shared" ca="1" si="447"/>
        <v>0</v>
      </c>
      <c r="CW151" s="321">
        <f t="shared" ca="1" si="447"/>
        <v>0</v>
      </c>
      <c r="CX151" s="321">
        <f t="shared" ca="1" si="447"/>
        <v>0</v>
      </c>
      <c r="CY151" s="321">
        <f t="shared" ca="1" si="447"/>
        <v>0</v>
      </c>
      <c r="CZ151" s="321">
        <f t="shared" ca="1" si="447"/>
        <v>0</v>
      </c>
      <c r="DA151" s="321">
        <f t="shared" ca="1" si="447"/>
        <v>0</v>
      </c>
    </row>
    <row r="152" spans="2:105" ht="15" hidden="1" customHeight="1" outlineLevel="1">
      <c r="B152" s="287"/>
      <c r="C152" s="310"/>
      <c r="D152" s="310"/>
      <c r="E152" s="310"/>
      <c r="F152" s="311" t="str">
        <f>_xlfn.IFNA(INDEX(Table_Def[[Asset category]:[Unit]],MATCH(Insert_Assets!C152,Table_Def[Asset category],0),2),"")</f>
        <v/>
      </c>
      <c r="G152" s="481"/>
      <c r="H152" s="439" t="s">
        <v>221</v>
      </c>
      <c r="I152" s="544">
        <f t="shared" si="444"/>
        <v>0</v>
      </c>
      <c r="J152" s="345"/>
      <c r="K152" s="310"/>
      <c r="L152" s="544">
        <f t="shared" si="445"/>
        <v>0</v>
      </c>
      <c r="M152" s="543">
        <f t="shared" si="350"/>
        <v>1</v>
      </c>
      <c r="N152" s="544">
        <f t="shared" si="441"/>
        <v>0</v>
      </c>
      <c r="O152" s="314">
        <f>_xlfn.IFNA(IF(INDEX(Table_Def[],MATCH(C152,Table_Def[Asset category],0),3)=0,20,INDEX(Table_Def[],MATCH(C152,Table_Def[Asset category],0),3)),0)</f>
        <v>0</v>
      </c>
      <c r="Q152" s="11"/>
      <c r="R152" s="208"/>
      <c r="S152" s="208"/>
      <c r="T152" s="208"/>
      <c r="U152" s="485"/>
      <c r="V152" s="485"/>
      <c r="W152" s="485"/>
      <c r="X152" s="485"/>
      <c r="Y152" s="485"/>
      <c r="Z152" s="485"/>
      <c r="AA152" s="485"/>
      <c r="AB152" s="485"/>
      <c r="AC152" s="485"/>
      <c r="AD152" s="485"/>
      <c r="AE152" s="485"/>
      <c r="AF152" s="485"/>
      <c r="AG152" s="485"/>
      <c r="AH152" s="485"/>
      <c r="AI152" s="485"/>
      <c r="AJ152" s="485"/>
      <c r="AK152" s="485"/>
      <c r="AL152" s="485"/>
      <c r="AM152" s="485"/>
      <c r="AN152" s="485"/>
      <c r="AO152" s="485"/>
      <c r="AP152" s="485"/>
      <c r="AQ152" s="485"/>
      <c r="AR152" s="485"/>
      <c r="AS152" s="485"/>
      <c r="AT152" s="485"/>
      <c r="AU152" s="485"/>
      <c r="AV152" s="485"/>
      <c r="AW152" s="485"/>
      <c r="AX152" s="485"/>
      <c r="AY152" s="485"/>
      <c r="AZ152" s="485"/>
      <c r="BA152" s="485"/>
      <c r="BB152" s="485"/>
      <c r="BC152" s="485"/>
      <c r="BD152" s="485"/>
      <c r="BE152" s="485"/>
      <c r="BF152" s="485"/>
      <c r="BG152" s="485"/>
      <c r="BH152" s="485"/>
      <c r="BI152" s="485"/>
      <c r="BJ152" s="485"/>
      <c r="BK152" s="485"/>
      <c r="BL152" s="485"/>
      <c r="BM152" s="485"/>
      <c r="BN152" s="485"/>
      <c r="BO152" s="485"/>
      <c r="BP152" s="485"/>
      <c r="BQ152" s="485"/>
      <c r="BR152" s="485"/>
      <c r="BS152" s="485"/>
      <c r="BT152" s="485"/>
      <c r="BU152" s="485"/>
      <c r="BV152" s="485"/>
      <c r="BW152" s="485"/>
      <c r="BX152" s="485"/>
      <c r="BY152" s="485"/>
      <c r="BZ152" s="485"/>
      <c r="CA152" s="485"/>
      <c r="CB152" s="485"/>
      <c r="CC152" s="37"/>
      <c r="CD152" s="317"/>
      <c r="CE152" s="317"/>
      <c r="CF152" s="8" t="s">
        <v>206</v>
      </c>
      <c r="CG152" s="321"/>
      <c r="CH152" s="321" t="e">
        <f>IF(CH153&lt;1,0,CH154-CH153)</f>
        <v>#DIV/0!</v>
      </c>
      <c r="CI152" s="321" t="e">
        <f t="shared" ref="CI152:DA152" ca="1" si="448">IF(CI153&lt;1,0,CI154-CI153)</f>
        <v>#DIV/0!</v>
      </c>
      <c r="CJ152" s="321" t="e">
        <f t="shared" ca="1" si="448"/>
        <v>#DIV/0!</v>
      </c>
      <c r="CK152" s="321" t="e">
        <f t="shared" ca="1" si="448"/>
        <v>#DIV/0!</v>
      </c>
      <c r="CL152" s="321" t="e">
        <f t="shared" ca="1" si="448"/>
        <v>#DIV/0!</v>
      </c>
      <c r="CM152" s="321" t="e">
        <f t="shared" ca="1" si="448"/>
        <v>#DIV/0!</v>
      </c>
      <c r="CN152" s="321" t="e">
        <f t="shared" ca="1" si="448"/>
        <v>#DIV/0!</v>
      </c>
      <c r="CO152" s="321" t="e">
        <f t="shared" ca="1" si="448"/>
        <v>#DIV/0!</v>
      </c>
      <c r="CP152" s="321" t="e">
        <f t="shared" ca="1" si="448"/>
        <v>#DIV/0!</v>
      </c>
      <c r="CQ152" s="321" t="e">
        <f t="shared" ca="1" si="448"/>
        <v>#DIV/0!</v>
      </c>
      <c r="CR152" s="321" t="e">
        <f t="shared" ca="1" si="448"/>
        <v>#DIV/0!</v>
      </c>
      <c r="CS152" s="321" t="e">
        <f t="shared" ca="1" si="448"/>
        <v>#DIV/0!</v>
      </c>
      <c r="CT152" s="321" t="e">
        <f t="shared" ca="1" si="448"/>
        <v>#DIV/0!</v>
      </c>
      <c r="CU152" s="321" t="e">
        <f t="shared" ca="1" si="448"/>
        <v>#DIV/0!</v>
      </c>
      <c r="CV152" s="321" t="e">
        <f t="shared" ca="1" si="448"/>
        <v>#DIV/0!</v>
      </c>
      <c r="CW152" s="321" t="e">
        <f t="shared" ca="1" si="448"/>
        <v>#DIV/0!</v>
      </c>
      <c r="CX152" s="321" t="e">
        <f t="shared" ca="1" si="448"/>
        <v>#DIV/0!</v>
      </c>
      <c r="CY152" s="321" t="e">
        <f t="shared" ca="1" si="448"/>
        <v>#DIV/0!</v>
      </c>
      <c r="CZ152" s="321" t="e">
        <f t="shared" ca="1" si="448"/>
        <v>#DIV/0!</v>
      </c>
      <c r="DA152" s="321" t="e">
        <f t="shared" ca="1" si="448"/>
        <v>#DIV/0!</v>
      </c>
    </row>
    <row r="153" spans="2:105" ht="15" hidden="1" customHeight="1" outlineLevel="1">
      <c r="B153" s="287"/>
      <c r="C153" s="310"/>
      <c r="D153" s="310"/>
      <c r="E153" s="310"/>
      <c r="F153" s="311" t="str">
        <f>_xlfn.IFNA(INDEX(Table_Def[[Asset category]:[Unit]],MATCH(Insert_Assets!C153,Table_Def[Asset category],0),2),"")</f>
        <v/>
      </c>
      <c r="G153" s="481"/>
      <c r="H153" s="439" t="s">
        <v>221</v>
      </c>
      <c r="I153" s="544">
        <f t="shared" si="444"/>
        <v>0</v>
      </c>
      <c r="J153" s="345"/>
      <c r="K153" s="310"/>
      <c r="L153" s="544">
        <f t="shared" si="445"/>
        <v>0</v>
      </c>
      <c r="M153" s="543">
        <f t="shared" si="350"/>
        <v>1</v>
      </c>
      <c r="N153" s="544">
        <f t="shared" si="441"/>
        <v>0</v>
      </c>
      <c r="O153" s="314">
        <f>_xlfn.IFNA(IF(INDEX(Table_Def[],MATCH(C153,Table_Def[Asset category],0),3)=0,20,INDEX(Table_Def[],MATCH(C153,Table_Def[Asset category],0),3)),0)</f>
        <v>0</v>
      </c>
      <c r="Q153" s="11"/>
      <c r="R153" s="208"/>
      <c r="S153" s="208"/>
      <c r="T153" s="208"/>
      <c r="U153" s="485"/>
      <c r="V153" s="485"/>
      <c r="W153" s="485"/>
      <c r="X153" s="485"/>
      <c r="Y153" s="485"/>
      <c r="Z153" s="485"/>
      <c r="AA153" s="485"/>
      <c r="AB153" s="485"/>
      <c r="AC153" s="485"/>
      <c r="AD153" s="485"/>
      <c r="AE153" s="485"/>
      <c r="AF153" s="485"/>
      <c r="AG153" s="485"/>
      <c r="AH153" s="485"/>
      <c r="AI153" s="485"/>
      <c r="AJ153" s="485"/>
      <c r="AK153" s="485"/>
      <c r="AL153" s="485"/>
      <c r="AM153" s="485"/>
      <c r="AN153" s="485"/>
      <c r="AO153" s="485"/>
      <c r="AP153" s="485"/>
      <c r="AQ153" s="485"/>
      <c r="AR153" s="485"/>
      <c r="AS153" s="485"/>
      <c r="AT153" s="485"/>
      <c r="AU153" s="485"/>
      <c r="AV153" s="485"/>
      <c r="AW153" s="485"/>
      <c r="AX153" s="485"/>
      <c r="AY153" s="485"/>
      <c r="AZ153" s="485"/>
      <c r="BA153" s="485"/>
      <c r="BB153" s="485"/>
      <c r="BC153" s="485"/>
      <c r="BD153" s="485"/>
      <c r="BE153" s="485"/>
      <c r="BF153" s="485"/>
      <c r="BG153" s="485"/>
      <c r="BH153" s="485"/>
      <c r="BI153" s="485"/>
      <c r="BJ153" s="485"/>
      <c r="BK153" s="485"/>
      <c r="BL153" s="485"/>
      <c r="BM153" s="485"/>
      <c r="BN153" s="485"/>
      <c r="BO153" s="485"/>
      <c r="BP153" s="485"/>
      <c r="BQ153" s="485"/>
      <c r="BR153" s="485"/>
      <c r="BS153" s="485"/>
      <c r="BT153" s="485"/>
      <c r="BU153" s="485"/>
      <c r="BV153" s="485"/>
      <c r="BW153" s="485"/>
      <c r="BX153" s="485"/>
      <c r="BY153" s="485"/>
      <c r="BZ153" s="485"/>
      <c r="CA153" s="485"/>
      <c r="CB153" s="485"/>
      <c r="CC153" s="37"/>
      <c r="CD153" s="317"/>
      <c r="CE153" s="317"/>
      <c r="CF153" s="8" t="s">
        <v>207</v>
      </c>
      <c r="CH153" s="321" t="e">
        <f>CH151*Insert_Finance!$D$32</f>
        <v>#DIV/0!</v>
      </c>
      <c r="CI153" s="321" t="e">
        <f ca="1">CI151*Insert_Finance!$D$32</f>
        <v>#DIV/0!</v>
      </c>
      <c r="CJ153" s="321" t="e">
        <f ca="1">CJ151*Insert_Finance!$D$32</f>
        <v>#DIV/0!</v>
      </c>
      <c r="CK153" s="321" t="e">
        <f ca="1">CK151*Insert_Finance!$D$32</f>
        <v>#DIV/0!</v>
      </c>
      <c r="CL153" s="321" t="e">
        <f ca="1">CL151*Insert_Finance!$D$32</f>
        <v>#DIV/0!</v>
      </c>
      <c r="CM153" s="321" t="e">
        <f ca="1">CM151*Insert_Finance!$D$32</f>
        <v>#DIV/0!</v>
      </c>
      <c r="CN153" s="321" t="e">
        <f ca="1">CN151*Insert_Finance!$D$32</f>
        <v>#DIV/0!</v>
      </c>
      <c r="CO153" s="321" t="e">
        <f ca="1">CO151*Insert_Finance!$D$32</f>
        <v>#DIV/0!</v>
      </c>
      <c r="CP153" s="321" t="e">
        <f ca="1">CP151*Insert_Finance!$D$32</f>
        <v>#DIV/0!</v>
      </c>
      <c r="CQ153" s="321" t="e">
        <f ca="1">CQ151*Insert_Finance!$D$32</f>
        <v>#DIV/0!</v>
      </c>
      <c r="CR153" s="321" t="e">
        <f ca="1">CR151*Insert_Finance!$D$32</f>
        <v>#DIV/0!</v>
      </c>
      <c r="CS153" s="321" t="e">
        <f ca="1">CS151*Insert_Finance!$D$32</f>
        <v>#DIV/0!</v>
      </c>
      <c r="CT153" s="321" t="e">
        <f ca="1">CT151*Insert_Finance!$D$32</f>
        <v>#DIV/0!</v>
      </c>
      <c r="CU153" s="321" t="e">
        <f ca="1">CU151*Insert_Finance!$D$32</f>
        <v>#DIV/0!</v>
      </c>
      <c r="CV153" s="321" t="e">
        <f ca="1">CV151*Insert_Finance!$D$32</f>
        <v>#DIV/0!</v>
      </c>
      <c r="CW153" s="321" t="e">
        <f ca="1">CW151*Insert_Finance!$D$32</f>
        <v>#DIV/0!</v>
      </c>
      <c r="CX153" s="321" t="e">
        <f ca="1">CX151*Insert_Finance!$D$32</f>
        <v>#DIV/0!</v>
      </c>
      <c r="CY153" s="321" t="e">
        <f ca="1">CY151*Insert_Finance!$D$32</f>
        <v>#DIV/0!</v>
      </c>
      <c r="CZ153" s="321" t="e">
        <f ca="1">CZ151*Insert_Finance!$D$32</f>
        <v>#DIV/0!</v>
      </c>
      <c r="DA153" s="321" t="e">
        <f ca="1">DA151*Insert_Finance!$D$32</f>
        <v>#DIV/0!</v>
      </c>
    </row>
    <row r="154" spans="2:105" ht="15" hidden="1" customHeight="1" outlineLevel="1">
      <c r="B154" s="287"/>
      <c r="C154" s="310"/>
      <c r="D154" s="310"/>
      <c r="E154" s="310"/>
      <c r="F154" s="311" t="str">
        <f>_xlfn.IFNA(INDEX(Table_Def[[Asset category]:[Unit]],MATCH(Insert_Assets!C154,Table_Def[Asset category],0),2),"")</f>
        <v/>
      </c>
      <c r="G154" s="481"/>
      <c r="H154" s="439" t="s">
        <v>221</v>
      </c>
      <c r="I154" s="544">
        <f t="shared" si="444"/>
        <v>0</v>
      </c>
      <c r="J154" s="345"/>
      <c r="K154" s="310"/>
      <c r="L154" s="544">
        <f t="shared" si="445"/>
        <v>0</v>
      </c>
      <c r="M154" s="543">
        <f t="shared" si="350"/>
        <v>1</v>
      </c>
      <c r="N154" s="544">
        <f t="shared" si="441"/>
        <v>0</v>
      </c>
      <c r="O154" s="314">
        <f>_xlfn.IFNA(IF(INDEX(Table_Def[],MATCH(C154,Table_Def[Asset category],0),3)=0,20,INDEX(Table_Def[],MATCH(C154,Table_Def[Asset category],0),3)),0)</f>
        <v>0</v>
      </c>
      <c r="Q154" s="11"/>
      <c r="R154" s="208"/>
      <c r="S154" s="208"/>
      <c r="T154" s="208"/>
      <c r="U154" s="485"/>
      <c r="V154" s="485"/>
      <c r="W154" s="485"/>
      <c r="X154" s="485"/>
      <c r="Y154" s="485"/>
      <c r="Z154" s="485"/>
      <c r="AA154" s="485"/>
      <c r="AB154" s="485"/>
      <c r="AC154" s="485"/>
      <c r="AD154" s="485"/>
      <c r="AE154" s="485"/>
      <c r="AF154" s="485"/>
      <c r="AG154" s="485"/>
      <c r="AH154" s="485"/>
      <c r="AI154" s="485"/>
      <c r="AJ154" s="485"/>
      <c r="AK154" s="485"/>
      <c r="AL154" s="485"/>
      <c r="AM154" s="485"/>
      <c r="AN154" s="485"/>
      <c r="AO154" s="485"/>
      <c r="AP154" s="485"/>
      <c r="AQ154" s="485"/>
      <c r="AR154" s="485"/>
      <c r="AS154" s="485"/>
      <c r="AT154" s="485"/>
      <c r="AU154" s="485"/>
      <c r="AV154" s="485"/>
      <c r="AW154" s="485"/>
      <c r="AX154" s="485"/>
      <c r="AY154" s="485"/>
      <c r="AZ154" s="485"/>
      <c r="BA154" s="485"/>
      <c r="BB154" s="485"/>
      <c r="BC154" s="485"/>
      <c r="BD154" s="485"/>
      <c r="BE154" s="485"/>
      <c r="BF154" s="485"/>
      <c r="BG154" s="485"/>
      <c r="BH154" s="485"/>
      <c r="BI154" s="485"/>
      <c r="BJ154" s="485"/>
      <c r="BK154" s="485"/>
      <c r="BL154" s="485"/>
      <c r="BM154" s="485"/>
      <c r="BN154" s="485"/>
      <c r="BO154" s="485"/>
      <c r="BP154" s="485"/>
      <c r="BQ154" s="485"/>
      <c r="BR154" s="485"/>
      <c r="BS154" s="485"/>
      <c r="BT154" s="485"/>
      <c r="BU154" s="485"/>
      <c r="BV154" s="485"/>
      <c r="BW154" s="485"/>
      <c r="BX154" s="485"/>
      <c r="BY154" s="485"/>
      <c r="BZ154" s="485"/>
      <c r="CA154" s="485"/>
      <c r="CB154" s="485"/>
      <c r="CC154" s="37"/>
      <c r="CD154" s="317"/>
      <c r="CE154" s="317"/>
      <c r="CF154" s="8" t="s">
        <v>208</v>
      </c>
      <c r="CG154" s="321"/>
      <c r="CH154" s="321">
        <f ca="1">IF(CH151=0,0,
IF(CH151&lt;1,0,
IF($O148-CH149&lt;&gt;$O148,-PMT(Insert_Finance!$D$32,$O148,OFFSET(CH151,,(CH149-$O148),1,1),0,0),
IF(CH149=0,0,CG154))))</f>
        <v>0</v>
      </c>
      <c r="CI154" s="321">
        <f ca="1">IF(CI151=0,0,
IF(CI151&lt;1,0,
IF($O148-CI149&lt;&gt;$O148,-PMT(Insert_Finance!$D$32,$O148,OFFSET(CI151,,(CI149-$O148),1,1),0,0),
IF(CI149=0,0,CH154))))</f>
        <v>0</v>
      </c>
      <c r="CJ154" s="321">
        <f ca="1">IF(CJ151=0,0,
IF(CJ151&lt;1,0,
IF($O148-CJ149&lt;&gt;$O148,-PMT(Insert_Finance!$D$32,$O148,OFFSET(CJ151,,(CJ149-$O148),1,1),0,0),
IF(CJ149=0,0,CI154))))</f>
        <v>0</v>
      </c>
      <c r="CK154" s="321">
        <f ca="1">IF(CK151=0,0,
IF(CK151&lt;1,0,
IF($O148-CK149&lt;&gt;$O148,-PMT(Insert_Finance!$D$32,$O148,OFFSET(CK151,,(CK149-$O148),1,1),0,0),
IF(CK149=0,0,CJ154))))</f>
        <v>0</v>
      </c>
      <c r="CL154" s="321">
        <f ca="1">IF(CL151=0,0,
IF(CL151&lt;1,0,
IF($O148-CL149&lt;&gt;$O148,-PMT(Insert_Finance!$D$32,$O148,OFFSET(CL151,,(CL149-$O148),1,1),0,0),
IF(CL149=0,0,CK154))))</f>
        <v>0</v>
      </c>
      <c r="CM154" s="321">
        <f ca="1">IF(CM151=0,0,
IF(CM151&lt;1,0,
IF($O148-CM149&lt;&gt;$O148,-PMT(Insert_Finance!$D$32,$O148,OFFSET(CM151,,(CM149-$O148),1,1),0,0),
IF(CM149=0,0,CL154))))</f>
        <v>0</v>
      </c>
      <c r="CN154" s="321">
        <f ca="1">IF(CN151=0,0,
IF(CN151&lt;1,0,
IF($O148-CN149&lt;&gt;$O148,-PMT(Insert_Finance!$D$32,$O148,OFFSET(CN151,,(CN149-$O148),1,1),0,0),
IF(CN149=0,0,CM154))))</f>
        <v>0</v>
      </c>
      <c r="CO154" s="321">
        <f ca="1">IF(CO151=0,0,
IF(CO151&lt;1,0,
IF($O148-CO149&lt;&gt;$O148,-PMT(Insert_Finance!$D$32,$O148,OFFSET(CO151,,(CO149-$O148),1,1),0,0),
IF(CO149=0,0,CN154))))</f>
        <v>0</v>
      </c>
      <c r="CP154" s="321">
        <f ca="1">IF(CP151=0,0,
IF(CP151&lt;1,0,
IF($O148-CP149&lt;&gt;$O148,-PMT(Insert_Finance!$D$32,$O148,OFFSET(CP151,,(CP149-$O148),1,1),0,0),
IF(CP149=0,0,CO154))))</f>
        <v>0</v>
      </c>
      <c r="CQ154" s="321">
        <f ca="1">IF(CQ151=0,0,
IF(CQ151&lt;1,0,
IF($O148-CQ149&lt;&gt;$O148,-PMT(Insert_Finance!$D$32,$O148,OFFSET(CQ151,,(CQ149-$O148),1,1),0,0),
IF(CQ149=0,0,CP154))))</f>
        <v>0</v>
      </c>
      <c r="CR154" s="321">
        <f ca="1">IF(CR151=0,0,
IF(CR151&lt;1,0,
IF($O148-CR149&lt;&gt;$O148,-PMT(Insert_Finance!$D$32,$O148,OFFSET(CR151,,(CR149-$O148),1,1),0,0),
IF(CR149=0,0,CQ154))))</f>
        <v>0</v>
      </c>
      <c r="CS154" s="321">
        <f ca="1">IF(CS151=0,0,
IF(CS151&lt;1,0,
IF($O148-CS149&lt;&gt;$O148,-PMT(Insert_Finance!$D$32,$O148,OFFSET(CS151,,(CS149-$O148),1,1),0,0),
IF(CS149=0,0,CR154))))</f>
        <v>0</v>
      </c>
      <c r="CT154" s="321">
        <f ca="1">IF(CT151=0,0,
IF(CT151&lt;1,0,
IF($O148-CT149&lt;&gt;$O148,-PMT(Insert_Finance!$D$32,$O148,OFFSET(CT151,,(CT149-$O148),1,1),0,0),
IF(CT149=0,0,CS154))))</f>
        <v>0</v>
      </c>
      <c r="CU154" s="321">
        <f ca="1">IF(CU151=0,0,
IF(CU151&lt;1,0,
IF($O148-CU149&lt;&gt;$O148,-PMT(Insert_Finance!$D$32,$O148,OFFSET(CU151,,(CU149-$O148),1,1),0,0),
IF(CU149=0,0,CT154))))</f>
        <v>0</v>
      </c>
      <c r="CV154" s="321">
        <f ca="1">IF(CV151=0,0,
IF(CV151&lt;1,0,
IF($O148-CV149&lt;&gt;$O148,-PMT(Insert_Finance!$D$32,$O148,OFFSET(CV151,,(CV149-$O148),1,1),0,0),
IF(CV149=0,0,CU154))))</f>
        <v>0</v>
      </c>
      <c r="CW154" s="321">
        <f ca="1">IF(CW151=0,0,
IF(CW151&lt;1,0,
IF($O148-CW149&lt;&gt;$O148,-PMT(Insert_Finance!$D$32,$O148,OFFSET(CW151,,(CW149-$O148),1,1),0,0),
IF(CW149=0,0,CV154))))</f>
        <v>0</v>
      </c>
      <c r="CX154" s="321">
        <f ca="1">IF(CX151=0,0,
IF(CX151&lt;1,0,
IF($O148-CX149&lt;&gt;$O148,-PMT(Insert_Finance!$D$32,$O148,OFFSET(CX151,,(CX149-$O148),1,1),0,0),
IF(CX149=0,0,CW154))))</f>
        <v>0</v>
      </c>
      <c r="CY154" s="321">
        <f ca="1">IF(CY151=0,0,
IF(CY151&lt;1,0,
IF($O148-CY149&lt;&gt;$O148,-PMT(Insert_Finance!$D$32,$O148,OFFSET(CY151,,(CY149-$O148),1,1),0,0),
IF(CY149=0,0,CX154))))</f>
        <v>0</v>
      </c>
      <c r="CZ154" s="321">
        <f ca="1">IF(CZ151=0,0,
IF(CZ151&lt;1,0,
IF($O148-CZ149&lt;&gt;$O148,-PMT(Insert_Finance!$D$32,$O148,OFFSET(CZ151,,(CZ149-$O148),1,1),0,0),
IF(CZ149=0,0,CY154))))</f>
        <v>0</v>
      </c>
      <c r="DA154" s="321">
        <f ca="1">IF(DA151=0,0,
IF(DA151&lt;1,0,
IF($O148-DA149&lt;&gt;$O148,-PMT(Insert_Finance!$D$32,$O148,OFFSET(DA151,,(DA149-$O148),1,1),0,0),
IF(DA149=0,0,CZ154))))</f>
        <v>0</v>
      </c>
    </row>
    <row r="155" spans="2:105" ht="30" customHeight="1" collapsed="1">
      <c r="B155" s="287"/>
      <c r="C155" s="310" t="str">
        <f>IF(Insert_Villages!B34="","",Insert_Villages!B34)</f>
        <v/>
      </c>
      <c r="D155" s="310" t="str">
        <f>IF(Insert_Villages!C34="","",Insert_Villages!C34)</f>
        <v/>
      </c>
      <c r="E155" s="310">
        <f>Insert_Villages!E34</f>
        <v>0</v>
      </c>
      <c r="F155" s="311" t="str">
        <f>_xlfn.IFNA(INDEX(Table_Def[[Asset category]:[Unit]],MATCH(Insert_Assets!C155,Table_Def[Asset category],0),2),"")</f>
        <v/>
      </c>
      <c r="G155" s="481"/>
      <c r="H155" s="439" t="s">
        <v>221</v>
      </c>
      <c r="I155" s="544">
        <f t="shared" si="444"/>
        <v>0</v>
      </c>
      <c r="J155" s="348"/>
      <c r="K155" s="310"/>
      <c r="L155" s="544">
        <f t="shared" si="445"/>
        <v>0</v>
      </c>
      <c r="M155" s="543">
        <f t="shared" si="350"/>
        <v>1</v>
      </c>
      <c r="N155" s="544">
        <f t="shared" si="441"/>
        <v>0</v>
      </c>
      <c r="O155" s="314">
        <f>_xlfn.IFNA(IF(INDEX(Table_Def[],MATCH(C155,Table_Def[Asset category],0),3)=0,20,INDEX(Table_Def[],MATCH(C155,Table_Def[Asset category],0),3)),0)</f>
        <v>0</v>
      </c>
      <c r="Q155" s="11"/>
      <c r="R155" s="208"/>
      <c r="S155" s="208"/>
      <c r="T155" s="208"/>
      <c r="U155" s="485">
        <f>SUMIF($CH$7:$DA$7,U$16,$CH159:$DA159)</f>
        <v>0</v>
      </c>
      <c r="V155" s="485">
        <f>SUMIF($CH$7:$DA$7,U$16,$CH158:$DA158)</f>
        <v>0</v>
      </c>
      <c r="W155" s="485">
        <f>SUMIF($CH$7:$DA$7,U$16,$CH160:$DA160)</f>
        <v>0</v>
      </c>
      <c r="X155" s="485">
        <f>SUMIF($CH$7:$DA$7,X$16,$CH159:$DA159)</f>
        <v>0</v>
      </c>
      <c r="Y155" s="485">
        <f>SUMIF($CH$7:$DA$7,X$16,$CH158:$DA158)</f>
        <v>0</v>
      </c>
      <c r="Z155" s="485">
        <f>SUMIF($CH$7:$DA$7,X$16,$CH160:$DA160)</f>
        <v>0</v>
      </c>
      <c r="AA155" s="485">
        <f>SUMIF($CH$7:$DA$7,AA$16,$CH159:$DA159)</f>
        <v>0</v>
      </c>
      <c r="AB155" s="485">
        <f>SUMIF($CH$7:$DA$7,AA$16,$CH158:$DA158)</f>
        <v>0</v>
      </c>
      <c r="AC155" s="485">
        <f>SUMIF($CH$7:$DA$7,AA$16,$CH160:$DA160)</f>
        <v>0</v>
      </c>
      <c r="AD155" s="485">
        <f>SUMIF($CH$7:$DA$7,AD$16,$CH159:$DA159)</f>
        <v>0</v>
      </c>
      <c r="AE155" s="485">
        <f>SUMIF($CH$7:$DA$7,AD$16,$CH158:$DA158)</f>
        <v>0</v>
      </c>
      <c r="AF155" s="485">
        <f>SUMIF($CH$7:$DA$7,AD$16,$CH160:$DA160)</f>
        <v>0</v>
      </c>
      <c r="AG155" s="485">
        <f>SUMIF($CH$7:$DA$7,AG$16,$CH159:$DA159)</f>
        <v>0</v>
      </c>
      <c r="AH155" s="485">
        <f>SUMIF($CH$7:$DA$7,AG$16,$CH158:$DA158)</f>
        <v>0</v>
      </c>
      <c r="AI155" s="485">
        <f>SUMIF($CH$7:$DA$7,AG$16,$CH160:$DA160)</f>
        <v>0</v>
      </c>
      <c r="AJ155" s="485">
        <f>SUMIF($CH$7:$DA$7,AJ$16,$CH159:$DA159)</f>
        <v>0</v>
      </c>
      <c r="AK155" s="485">
        <f>SUMIF($CH$7:$DA$7,AJ$16,$CH158:$DA158)</f>
        <v>0</v>
      </c>
      <c r="AL155" s="485">
        <f>SUMIF($CH$7:$DA$7,AJ$16,$CH160:$DA160)</f>
        <v>0</v>
      </c>
      <c r="AM155" s="485">
        <f>SUMIF($CH$7:$DA$7,AM$16,$CH159:$DA159)</f>
        <v>0</v>
      </c>
      <c r="AN155" s="485">
        <f>SUMIF($CH$7:$DA$7,AM$16,$CH158:$DA158)</f>
        <v>0</v>
      </c>
      <c r="AO155" s="485">
        <f>SUMIF($CH$7:$DA$7,AM$16,$CH160:$DA160)</f>
        <v>0</v>
      </c>
      <c r="AP155" s="485">
        <f>SUMIF($CH$7:$DA$7,AP$16,$CH159:$DA159)</f>
        <v>0</v>
      </c>
      <c r="AQ155" s="485">
        <f>SUMIF($CH$7:$DA$7,AP$16,$CH158:$DA158)</f>
        <v>0</v>
      </c>
      <c r="AR155" s="485">
        <f>SUMIF($CH$7:$DA$7,AP$16,$CH160:$DA160)</f>
        <v>0</v>
      </c>
      <c r="AS155" s="485">
        <f>SUMIF($CH$7:$DA$7,AS$16,$CH159:$DA159)</f>
        <v>0</v>
      </c>
      <c r="AT155" s="485">
        <f>SUMIF($CH$7:$DA$7,AS$16,$CH158:$DA158)</f>
        <v>0</v>
      </c>
      <c r="AU155" s="485">
        <f>SUMIF($CH$7:$DA$7,AS$16,$CH160:$DA160)</f>
        <v>0</v>
      </c>
      <c r="AV155" s="485">
        <f>SUMIF($CH$7:$DA$7,AV$16,$CH159:$DA159)</f>
        <v>0</v>
      </c>
      <c r="AW155" s="485">
        <f>SUMIF($CH$7:$DA$7,AV$16,$CH158:$DA158)</f>
        <v>0</v>
      </c>
      <c r="AX155" s="485">
        <f>SUMIF($CH$7:$DA$7,AV$16,$CH160:$DA160)</f>
        <v>0</v>
      </c>
      <c r="AY155" s="485">
        <f>SUMIF($CH$7:$DA$7,AY$16,$CH159:$DA159)</f>
        <v>0</v>
      </c>
      <c r="AZ155" s="485">
        <f>SUMIF($CH$7:$DA$7,AY$16,$CH158:$DA158)</f>
        <v>0</v>
      </c>
      <c r="BA155" s="485">
        <f>SUMIF($CH$7:$DA$7,AY$16,$CH160:$DA160)</f>
        <v>0</v>
      </c>
      <c r="BB155" s="485">
        <f>SUMIF($CH$7:$DA$7,BB$16,$CH159:$DA159)</f>
        <v>0</v>
      </c>
      <c r="BC155" s="485">
        <f>SUMIF($CH$7:$DA$7,BB$16,$CH158:$DA158)</f>
        <v>0</v>
      </c>
      <c r="BD155" s="485">
        <f>SUMIF($CH$7:$DA$7,BB$16,$CH160:$DA160)</f>
        <v>0</v>
      </c>
      <c r="BE155" s="485">
        <f>SUMIF($CH$7:$DA$7,BE$16,$CH159:$DA159)</f>
        <v>0</v>
      </c>
      <c r="BF155" s="485">
        <f>SUMIF($CH$7:$DA$7,BE$16,$CH158:$DA158)</f>
        <v>0</v>
      </c>
      <c r="BG155" s="485">
        <f>SUMIF($CH$7:$DA$7,BE$16,$CH160:$DA160)</f>
        <v>0</v>
      </c>
      <c r="BH155" s="485">
        <f>SUMIF($CH$7:$DA$7,BH$16,$CH159:$DA159)</f>
        <v>0</v>
      </c>
      <c r="BI155" s="485">
        <f>SUMIF($CH$7:$DA$7,BH$16,$CH158:$DA158)</f>
        <v>0</v>
      </c>
      <c r="BJ155" s="485">
        <f>SUMIF($CH$7:$DA$7,BH$16,$CH160:$DA160)</f>
        <v>0</v>
      </c>
      <c r="BK155" s="485">
        <f>SUMIF($CH$7:$DA$7,BK$16,$CH159:$DA159)</f>
        <v>0</v>
      </c>
      <c r="BL155" s="485">
        <f>SUMIF($CH$7:$DA$7,BK$16,$CH158:$DA158)</f>
        <v>0</v>
      </c>
      <c r="BM155" s="485">
        <f>SUMIF($CH$7:$DA$7,BK$16,$CH160:$DA160)</f>
        <v>0</v>
      </c>
      <c r="BN155" s="485">
        <f>SUMIF($CH$7:$DA$7,BN$16,$CH159:$DA159)</f>
        <v>0</v>
      </c>
      <c r="BO155" s="485">
        <f>SUMIF($CH$7:$DA$7,BN$16,$CH158:$DA158)</f>
        <v>0</v>
      </c>
      <c r="BP155" s="485">
        <f>SUMIF($CH$7:$DA$7,BN$16,$CH160:$DA160)</f>
        <v>0</v>
      </c>
      <c r="BQ155" s="485">
        <f>SUMIF($CH$7:$DA$7,BQ$16,$CH159:$DA159)</f>
        <v>0</v>
      </c>
      <c r="BR155" s="485">
        <f>SUMIF($CH$7:$DA$7,BQ$16,$CH158:$DA158)</f>
        <v>0</v>
      </c>
      <c r="BS155" s="485">
        <f>SUMIF($CH$7:$DA$7,BQ$16,$CH160:$DA160)</f>
        <v>0</v>
      </c>
      <c r="BT155" s="485">
        <f>SUMIF($CH$7:$DA$7,BT$16,$CH159:$DA159)</f>
        <v>0</v>
      </c>
      <c r="BU155" s="485">
        <f>SUMIF($CH$7:$DA$7,BT$16,$CH158:$DA158)</f>
        <v>0</v>
      </c>
      <c r="BV155" s="485">
        <f>SUMIF($CH$7:$DA$7,BT$16,$CH160:$DA160)</f>
        <v>0</v>
      </c>
      <c r="BW155" s="485">
        <f>SUMIF($CH$7:$DA$7,BW$16,$CH159:$DA159)</f>
        <v>0</v>
      </c>
      <c r="BX155" s="485">
        <f>SUMIF($CH$7:$DA$7,BW$16,$CH158:$DA158)</f>
        <v>0</v>
      </c>
      <c r="BY155" s="485">
        <f>SUMIF($CH$7:$DA$7,BW$16,$CH160:$DA160)</f>
        <v>0</v>
      </c>
      <c r="BZ155" s="485">
        <f>SUMIF($CH$7:$DA$7,BZ$16,$CH159:$DA159)</f>
        <v>0</v>
      </c>
      <c r="CA155" s="485">
        <f>SUMIF($CH$7:$DA$7,BZ$16,$CH158:$DA158)</f>
        <v>0</v>
      </c>
      <c r="CB155" s="485">
        <f>SUMIF($CH$7:$DA$7,BZ$16,$CH160:$DA160)</f>
        <v>0</v>
      </c>
      <c r="CC155" s="37"/>
      <c r="CD155" s="317"/>
      <c r="CE155" s="317"/>
      <c r="CG155" s="72"/>
      <c r="CH155" s="321"/>
    </row>
    <row r="156" spans="2:105" ht="15" hidden="1" customHeight="1" outlineLevel="1">
      <c r="B156" s="287"/>
      <c r="C156" s="310"/>
      <c r="D156" s="310"/>
      <c r="E156" s="310"/>
      <c r="F156" s="311" t="str">
        <f>_xlfn.IFNA(INDEX(Table_Def[[Asset category]:[Unit]],MATCH(Insert_Assets!C156,Table_Def[Asset category],0),2),"")</f>
        <v/>
      </c>
      <c r="G156" s="481"/>
      <c r="H156" s="439" t="s">
        <v>221</v>
      </c>
      <c r="I156" s="544">
        <f t="shared" si="444"/>
        <v>0</v>
      </c>
      <c r="J156" s="345"/>
      <c r="K156" s="310"/>
      <c r="L156" s="544">
        <f t="shared" si="445"/>
        <v>0</v>
      </c>
      <c r="M156" s="543">
        <f t="shared" si="350"/>
        <v>1</v>
      </c>
      <c r="N156" s="544">
        <f t="shared" si="441"/>
        <v>0</v>
      </c>
      <c r="O156" s="314">
        <f>_xlfn.IFNA(IF(INDEX(Table_Def[],MATCH(C156,Table_Def[Asset category],0),3)=0,20,INDEX(Table_Def[],MATCH(C156,Table_Def[Asset category],0),3)),0)</f>
        <v>0</v>
      </c>
      <c r="Q156" s="11"/>
      <c r="R156" s="208"/>
      <c r="S156" s="208"/>
      <c r="T156" s="208"/>
      <c r="U156" s="485"/>
      <c r="V156" s="485"/>
      <c r="W156" s="485"/>
      <c r="X156" s="485"/>
      <c r="Y156" s="485"/>
      <c r="Z156" s="485"/>
      <c r="AA156" s="485"/>
      <c r="AB156" s="485"/>
      <c r="AC156" s="485"/>
      <c r="AD156" s="485"/>
      <c r="AE156" s="485"/>
      <c r="AF156" s="485"/>
      <c r="AG156" s="485"/>
      <c r="AH156" s="485"/>
      <c r="AI156" s="485"/>
      <c r="AJ156" s="485"/>
      <c r="AK156" s="485"/>
      <c r="AL156" s="485"/>
      <c r="AM156" s="485"/>
      <c r="AN156" s="485"/>
      <c r="AO156" s="485"/>
      <c r="AP156" s="485"/>
      <c r="AQ156" s="485"/>
      <c r="AR156" s="485"/>
      <c r="AS156" s="485"/>
      <c r="AT156" s="485"/>
      <c r="AU156" s="485"/>
      <c r="AV156" s="485"/>
      <c r="AW156" s="485"/>
      <c r="AX156" s="485"/>
      <c r="AY156" s="485"/>
      <c r="AZ156" s="485"/>
      <c r="BA156" s="485"/>
      <c r="BB156" s="485"/>
      <c r="BC156" s="485"/>
      <c r="BD156" s="485"/>
      <c r="BE156" s="485"/>
      <c r="BF156" s="485"/>
      <c r="BG156" s="485"/>
      <c r="BH156" s="485"/>
      <c r="BI156" s="485"/>
      <c r="BJ156" s="485"/>
      <c r="BK156" s="485"/>
      <c r="BL156" s="485"/>
      <c r="BM156" s="485"/>
      <c r="BN156" s="485"/>
      <c r="BO156" s="485"/>
      <c r="BP156" s="485"/>
      <c r="BQ156" s="485"/>
      <c r="BR156" s="485"/>
      <c r="BS156" s="485"/>
      <c r="BT156" s="485"/>
      <c r="BU156" s="485"/>
      <c r="BV156" s="485"/>
      <c r="BW156" s="485"/>
      <c r="BX156" s="485"/>
      <c r="BY156" s="485"/>
      <c r="BZ156" s="485"/>
      <c r="CA156" s="485"/>
      <c r="CB156" s="485"/>
      <c r="CC156" s="37"/>
      <c r="CD156" s="317"/>
      <c r="CE156" s="317"/>
      <c r="CF156" s="8" t="s">
        <v>218</v>
      </c>
      <c r="CG156" s="72"/>
      <c r="CH156" s="320">
        <f>IF($J155=CH$7,$O155,
IF(CG155&gt;0,CG155-1,0))</f>
        <v>0</v>
      </c>
      <c r="CI156" s="320">
        <f ca="1">IF(OR($J155=CI$7,CH157=$O155),$O155,
IF(CH156&gt;0,CH156-1,0))</f>
        <v>0</v>
      </c>
      <c r="CJ156" s="320">
        <f t="shared" ref="CJ156" ca="1" si="449">IF(OR($J155=CJ$7,CI157=$O155),$O155,
IF(CI156&gt;0,CI156-1,0))</f>
        <v>0</v>
      </c>
      <c r="CK156" s="320">
        <f t="shared" ref="CK156" ca="1" si="450">IF(OR($J155=CK$7,CJ157=$O155),$O155,
IF(CJ156&gt;0,CJ156-1,0))</f>
        <v>0</v>
      </c>
      <c r="CL156" s="320">
        <f t="shared" ref="CL156" ca="1" si="451">IF(OR($J155=CL$7,CK157=$O155),$O155,
IF(CK156&gt;0,CK156-1,0))</f>
        <v>0</v>
      </c>
      <c r="CM156" s="320">
        <f t="shared" ref="CM156" ca="1" si="452">IF(OR($J155=CM$7,CL157=$O155),$O155,
IF(CL156&gt;0,CL156-1,0))</f>
        <v>0</v>
      </c>
      <c r="CN156" s="320">
        <f t="shared" ref="CN156" ca="1" si="453">IF(OR($J155=CN$7,CM157=$O155),$O155,
IF(CM156&gt;0,CM156-1,0))</f>
        <v>0</v>
      </c>
      <c r="CO156" s="320">
        <f t="shared" ref="CO156" ca="1" si="454">IF(OR($J155=CO$7,CN157=$O155),$O155,
IF(CN156&gt;0,CN156-1,0))</f>
        <v>0</v>
      </c>
      <c r="CP156" s="320">
        <f t="shared" ref="CP156" ca="1" si="455">IF(OR($J155=CP$7,CO157=$O155),$O155,
IF(CO156&gt;0,CO156-1,0))</f>
        <v>0</v>
      </c>
      <c r="CQ156" s="320">
        <f t="shared" ref="CQ156" ca="1" si="456">IF(OR($J155=CQ$7,CP157=$O155),$O155,
IF(CP156&gt;0,CP156-1,0))</f>
        <v>0</v>
      </c>
      <c r="CR156" s="320">
        <f t="shared" ref="CR156" ca="1" si="457">IF(OR($J155=CR$7,CQ157=$O155),$O155,
IF(CQ156&gt;0,CQ156-1,0))</f>
        <v>0</v>
      </c>
      <c r="CS156" s="320">
        <f t="shared" ref="CS156" ca="1" si="458">IF(OR($J155=CS$7,CR157=$O155),$O155,
IF(CR156&gt;0,CR156-1,0))</f>
        <v>0</v>
      </c>
      <c r="CT156" s="320">
        <f t="shared" ref="CT156" ca="1" si="459">IF(OR($J155=CT$7,CS157=$O155),$O155,
IF(CS156&gt;0,CS156-1,0))</f>
        <v>0</v>
      </c>
      <c r="CU156" s="320">
        <f t="shared" ref="CU156" ca="1" si="460">IF(OR($J155=CU$7,CT157=$O155),$O155,
IF(CT156&gt;0,CT156-1,0))</f>
        <v>0</v>
      </c>
      <c r="CV156" s="320">
        <f t="shared" ref="CV156" ca="1" si="461">IF(OR($J155=CV$7,CU157=$O155),$O155,
IF(CU156&gt;0,CU156-1,0))</f>
        <v>0</v>
      </c>
      <c r="CW156" s="320">
        <f t="shared" ref="CW156" ca="1" si="462">IF(OR($J155=CW$7,CV157=$O155),$O155,
IF(CV156&gt;0,CV156-1,0))</f>
        <v>0</v>
      </c>
      <c r="CX156" s="320">
        <f t="shared" ref="CX156" ca="1" si="463">IF(OR($J155=CX$7,CW157=$O155),$O155,
IF(CW156&gt;0,CW156-1,0))</f>
        <v>0</v>
      </c>
      <c r="CY156" s="320">
        <f t="shared" ref="CY156" ca="1" si="464">IF(OR($J155=CY$7,CX157=$O155),$O155,
IF(CX156&gt;0,CX156-1,0))</f>
        <v>0</v>
      </c>
      <c r="CZ156" s="320">
        <f t="shared" ref="CZ156" ca="1" si="465">IF(OR($J155=CZ$7,CY157=$O155),$O155,
IF(CY156&gt;0,CY156-1,0))</f>
        <v>0</v>
      </c>
      <c r="DA156" s="320">
        <f t="shared" ref="DA156" ca="1" si="466">IF(OR($J155=DA$7,CZ157=$O155),$O155,
IF(CZ156&gt;0,CZ156-1,0))</f>
        <v>0</v>
      </c>
    </row>
    <row r="157" spans="2:105" ht="15" hidden="1" customHeight="1" outlineLevel="1">
      <c r="B157" s="287"/>
      <c r="C157" s="310"/>
      <c r="D157" s="310"/>
      <c r="E157" s="310"/>
      <c r="F157" s="311" t="str">
        <f>_xlfn.IFNA(INDEX(Table_Def[[Asset category]:[Unit]],MATCH(Insert_Assets!C157,Table_Def[Asset category],0),2),"")</f>
        <v/>
      </c>
      <c r="G157" s="481"/>
      <c r="H157" s="439" t="s">
        <v>221</v>
      </c>
      <c r="I157" s="544">
        <f t="shared" si="444"/>
        <v>0</v>
      </c>
      <c r="J157" s="345"/>
      <c r="K157" s="310"/>
      <c r="L157" s="544"/>
      <c r="M157" s="543">
        <f t="shared" si="350"/>
        <v>1</v>
      </c>
      <c r="N157" s="544">
        <f t="shared" si="441"/>
        <v>0</v>
      </c>
      <c r="O157" s="314">
        <f>_xlfn.IFNA(IF(INDEX(Table_Def[],MATCH(C157,Table_Def[Asset category],0),3)=0,20,INDEX(Table_Def[],MATCH(C157,Table_Def[Asset category],0),3)),0)</f>
        <v>0</v>
      </c>
      <c r="Q157" s="11"/>
      <c r="R157" s="208"/>
      <c r="S157" s="208"/>
      <c r="T157" s="208"/>
      <c r="U157" s="485"/>
      <c r="V157" s="485"/>
      <c r="W157" s="485"/>
      <c r="X157" s="485"/>
      <c r="Y157" s="485"/>
      <c r="Z157" s="485"/>
      <c r="AA157" s="485"/>
      <c r="AB157" s="485"/>
      <c r="AC157" s="485"/>
      <c r="AD157" s="485"/>
      <c r="AE157" s="485"/>
      <c r="AF157" s="485"/>
      <c r="AG157" s="485"/>
      <c r="AH157" s="485"/>
      <c r="AI157" s="485"/>
      <c r="AJ157" s="485"/>
      <c r="AK157" s="485"/>
      <c r="AL157" s="485"/>
      <c r="AM157" s="485"/>
      <c r="AN157" s="485"/>
      <c r="AO157" s="485"/>
      <c r="AP157" s="485"/>
      <c r="AQ157" s="485"/>
      <c r="AR157" s="485"/>
      <c r="AS157" s="485"/>
      <c r="AT157" s="485"/>
      <c r="AU157" s="485"/>
      <c r="AV157" s="485"/>
      <c r="AW157" s="485"/>
      <c r="AX157" s="485"/>
      <c r="AY157" s="485"/>
      <c r="AZ157" s="485"/>
      <c r="BA157" s="485"/>
      <c r="BB157" s="485"/>
      <c r="BC157" s="485"/>
      <c r="BD157" s="485"/>
      <c r="BE157" s="485"/>
      <c r="BF157" s="485"/>
      <c r="BG157" s="485"/>
      <c r="BH157" s="485"/>
      <c r="BI157" s="485"/>
      <c r="BJ157" s="485"/>
      <c r="BK157" s="485"/>
      <c r="BL157" s="485"/>
      <c r="BM157" s="485"/>
      <c r="BN157" s="485"/>
      <c r="BO157" s="485"/>
      <c r="BP157" s="485"/>
      <c r="BQ157" s="485"/>
      <c r="BR157" s="485"/>
      <c r="BS157" s="485"/>
      <c r="BT157" s="485"/>
      <c r="BU157" s="485"/>
      <c r="BV157" s="485"/>
      <c r="BW157" s="485"/>
      <c r="BX157" s="485"/>
      <c r="BY157" s="485"/>
      <c r="BZ157" s="485"/>
      <c r="CA157" s="485"/>
      <c r="CB157" s="485"/>
      <c r="CC157" s="37"/>
      <c r="CD157" s="317"/>
      <c r="CE157" s="317"/>
      <c r="CF157" s="8" t="s">
        <v>219</v>
      </c>
      <c r="CG157" s="72"/>
      <c r="CH157" s="320">
        <f t="shared" ref="CH157" ca="1" si="467">IF(AND(CH156=$O155,CH156&gt;0),1,IF(CH156=0,0,OFFSET(CH156,,(CH156-$O155),1,1)-CH156+1))</f>
        <v>0</v>
      </c>
      <c r="CI157" s="320">
        <f ca="1">IF(AND(CI156=$O155,CI156&gt;0),1,IF(CI156=0,0,OFFSET(CI156,,(CI156-$O155),1,1)-CI156+1))</f>
        <v>0</v>
      </c>
      <c r="CJ157" s="320">
        <f t="shared" ref="CJ157:DA157" ca="1" si="468">IF(AND(CJ156=$O155,CJ156&gt;0),1,IF(CJ156=0,0,OFFSET(CJ156,,(CJ156-$O155),1,1)-CJ156+1))</f>
        <v>0</v>
      </c>
      <c r="CK157" s="320">
        <f t="shared" ca="1" si="468"/>
        <v>0</v>
      </c>
      <c r="CL157" s="320">
        <f t="shared" ca="1" si="468"/>
        <v>0</v>
      </c>
      <c r="CM157" s="320">
        <f t="shared" ca="1" si="468"/>
        <v>0</v>
      </c>
      <c r="CN157" s="320">
        <f t="shared" ca="1" si="468"/>
        <v>0</v>
      </c>
      <c r="CO157" s="320">
        <f t="shared" ca="1" si="468"/>
        <v>0</v>
      </c>
      <c r="CP157" s="320">
        <f t="shared" ca="1" si="468"/>
        <v>0</v>
      </c>
      <c r="CQ157" s="320">
        <f t="shared" ca="1" si="468"/>
        <v>0</v>
      </c>
      <c r="CR157" s="320">
        <f t="shared" ca="1" si="468"/>
        <v>0</v>
      </c>
      <c r="CS157" s="320">
        <f t="shared" ca="1" si="468"/>
        <v>0</v>
      </c>
      <c r="CT157" s="320">
        <f t="shared" ca="1" si="468"/>
        <v>0</v>
      </c>
      <c r="CU157" s="320">
        <f t="shared" ca="1" si="468"/>
        <v>0</v>
      </c>
      <c r="CV157" s="320">
        <f t="shared" ca="1" si="468"/>
        <v>0</v>
      </c>
      <c r="CW157" s="320">
        <f t="shared" ca="1" si="468"/>
        <v>0</v>
      </c>
      <c r="CX157" s="320">
        <f t="shared" ca="1" si="468"/>
        <v>0</v>
      </c>
      <c r="CY157" s="320">
        <f t="shared" ca="1" si="468"/>
        <v>0</v>
      </c>
      <c r="CZ157" s="320">
        <f t="shared" ca="1" si="468"/>
        <v>0</v>
      </c>
      <c r="DA157" s="320">
        <f t="shared" ca="1" si="468"/>
        <v>0</v>
      </c>
    </row>
    <row r="158" spans="2:105" ht="15" hidden="1" customHeight="1" outlineLevel="1">
      <c r="B158" s="287"/>
      <c r="C158" s="310"/>
      <c r="D158" s="310"/>
      <c r="E158" s="310"/>
      <c r="F158" s="311" t="str">
        <f>_xlfn.IFNA(INDEX(Table_Def[[Asset category]:[Unit]],MATCH(Insert_Assets!C158,Table_Def[Asset category],0),2),"")</f>
        <v/>
      </c>
      <c r="G158" s="481"/>
      <c r="H158" s="439" t="s">
        <v>221</v>
      </c>
      <c r="I158" s="544">
        <f t="shared" si="444"/>
        <v>0</v>
      </c>
      <c r="J158" s="345"/>
      <c r="K158" s="310"/>
      <c r="L158" s="544">
        <f t="shared" ref="L158:L163" si="469">SUMIF($K$21:$K$383,K158,$I$21:$I$383)</f>
        <v>0</v>
      </c>
      <c r="M158" s="543">
        <f t="shared" si="350"/>
        <v>1</v>
      </c>
      <c r="N158" s="544">
        <f t="shared" si="441"/>
        <v>0</v>
      </c>
      <c r="O158" s="314">
        <f>_xlfn.IFNA(IF(INDEX(Table_Def[],MATCH(C158,Table_Def[Asset category],0),3)=0,20,INDEX(Table_Def[],MATCH(C158,Table_Def[Asset category],0),3)),0)</f>
        <v>0</v>
      </c>
      <c r="Q158" s="11"/>
      <c r="R158" s="208"/>
      <c r="S158" s="208"/>
      <c r="T158" s="208"/>
      <c r="U158" s="485"/>
      <c r="V158" s="485"/>
      <c r="W158" s="485"/>
      <c r="X158" s="485"/>
      <c r="Y158" s="485"/>
      <c r="Z158" s="485"/>
      <c r="AA158" s="485"/>
      <c r="AB158" s="485"/>
      <c r="AC158" s="485"/>
      <c r="AD158" s="485"/>
      <c r="AE158" s="485"/>
      <c r="AF158" s="485"/>
      <c r="AG158" s="485"/>
      <c r="AH158" s="485"/>
      <c r="AI158" s="485"/>
      <c r="AJ158" s="485"/>
      <c r="AK158" s="485"/>
      <c r="AL158" s="485"/>
      <c r="AM158" s="485"/>
      <c r="AN158" s="485"/>
      <c r="AO158" s="485"/>
      <c r="AP158" s="485"/>
      <c r="AQ158" s="485"/>
      <c r="AR158" s="485"/>
      <c r="AS158" s="485"/>
      <c r="AT158" s="485"/>
      <c r="AU158" s="485"/>
      <c r="AV158" s="485"/>
      <c r="AW158" s="485"/>
      <c r="AX158" s="485"/>
      <c r="AY158" s="485"/>
      <c r="AZ158" s="485"/>
      <c r="BA158" s="485"/>
      <c r="BB158" s="485"/>
      <c r="BC158" s="485"/>
      <c r="BD158" s="485"/>
      <c r="BE158" s="485"/>
      <c r="BF158" s="485"/>
      <c r="BG158" s="485"/>
      <c r="BH158" s="485"/>
      <c r="BI158" s="485"/>
      <c r="BJ158" s="485"/>
      <c r="BK158" s="485"/>
      <c r="BL158" s="485"/>
      <c r="BM158" s="485"/>
      <c r="BN158" s="485"/>
      <c r="BO158" s="485"/>
      <c r="BP158" s="485"/>
      <c r="BQ158" s="485"/>
      <c r="BR158" s="485"/>
      <c r="BS158" s="485"/>
      <c r="BT158" s="485"/>
      <c r="BU158" s="485"/>
      <c r="BV158" s="485"/>
      <c r="BW158" s="485"/>
      <c r="BX158" s="485"/>
      <c r="BY158" s="485"/>
      <c r="BZ158" s="485"/>
      <c r="CA158" s="485"/>
      <c r="CB158" s="485"/>
      <c r="CC158" s="37"/>
      <c r="CD158" s="317"/>
      <c r="CE158" s="317"/>
      <c r="CF158" s="8" t="s">
        <v>205</v>
      </c>
      <c r="CH158" s="321">
        <f t="shared" ref="CH158:CL158" si="470">IF($J155=CH$7,$I155*$M155,IF(CH156=$O155,$I155,
IF(CG158&gt;0,+CG158-CG159,0)))</f>
        <v>0</v>
      </c>
      <c r="CI158" s="321">
        <f t="shared" ca="1" si="470"/>
        <v>0</v>
      </c>
      <c r="CJ158" s="321">
        <f t="shared" ca="1" si="470"/>
        <v>0</v>
      </c>
      <c r="CK158" s="321">
        <f t="shared" ca="1" si="470"/>
        <v>0</v>
      </c>
      <c r="CL158" s="321">
        <f t="shared" ca="1" si="470"/>
        <v>0</v>
      </c>
      <c r="CM158" s="321">
        <f ca="1">IF($J155=CM$7,$I155*$M155,IF(CM156=$O155,$I155,
IF(CL158&gt;0,+CL158-CL159,0)))</f>
        <v>0</v>
      </c>
      <c r="CN158" s="321">
        <f t="shared" ref="CN158:DA158" ca="1" si="471">IF($J155=CN$7,$I155*$M155,IF(CN156=$O155,$I155,
IF(CM158&gt;0,+CM158-CM159,0)))</f>
        <v>0</v>
      </c>
      <c r="CO158" s="321">
        <f t="shared" ca="1" si="471"/>
        <v>0</v>
      </c>
      <c r="CP158" s="321">
        <f t="shared" ca="1" si="471"/>
        <v>0</v>
      </c>
      <c r="CQ158" s="321">
        <f t="shared" ca="1" si="471"/>
        <v>0</v>
      </c>
      <c r="CR158" s="321">
        <f t="shared" ca="1" si="471"/>
        <v>0</v>
      </c>
      <c r="CS158" s="321">
        <f t="shared" ca="1" si="471"/>
        <v>0</v>
      </c>
      <c r="CT158" s="321">
        <f t="shared" ca="1" si="471"/>
        <v>0</v>
      </c>
      <c r="CU158" s="321">
        <f t="shared" ca="1" si="471"/>
        <v>0</v>
      </c>
      <c r="CV158" s="321">
        <f t="shared" ca="1" si="471"/>
        <v>0</v>
      </c>
      <c r="CW158" s="321">
        <f t="shared" ca="1" si="471"/>
        <v>0</v>
      </c>
      <c r="CX158" s="321">
        <f t="shared" ca="1" si="471"/>
        <v>0</v>
      </c>
      <c r="CY158" s="321">
        <f t="shared" ca="1" si="471"/>
        <v>0</v>
      </c>
      <c r="CZ158" s="321">
        <f t="shared" ca="1" si="471"/>
        <v>0</v>
      </c>
      <c r="DA158" s="321">
        <f t="shared" ca="1" si="471"/>
        <v>0</v>
      </c>
    </row>
    <row r="159" spans="2:105" ht="15" hidden="1" customHeight="1" outlineLevel="1">
      <c r="B159" s="287"/>
      <c r="C159" s="310"/>
      <c r="D159" s="310"/>
      <c r="E159" s="310"/>
      <c r="F159" s="311" t="str">
        <f>_xlfn.IFNA(INDEX(Table_Def[[Asset category]:[Unit]],MATCH(Insert_Assets!C159,Table_Def[Asset category],0),2),"")</f>
        <v/>
      </c>
      <c r="G159" s="481"/>
      <c r="H159" s="439" t="s">
        <v>221</v>
      </c>
      <c r="I159" s="544">
        <f t="shared" si="444"/>
        <v>0</v>
      </c>
      <c r="J159" s="345"/>
      <c r="K159" s="310"/>
      <c r="L159" s="544">
        <f t="shared" si="469"/>
        <v>0</v>
      </c>
      <c r="M159" s="543">
        <f t="shared" si="350"/>
        <v>1</v>
      </c>
      <c r="N159" s="544">
        <f t="shared" si="441"/>
        <v>0</v>
      </c>
      <c r="O159" s="314">
        <f>_xlfn.IFNA(IF(INDEX(Table_Def[],MATCH(C159,Table_Def[Asset category],0),3)=0,20,INDEX(Table_Def[],MATCH(C159,Table_Def[Asset category],0),3)),0)</f>
        <v>0</v>
      </c>
      <c r="Q159" s="11"/>
      <c r="R159" s="208"/>
      <c r="S159" s="208"/>
      <c r="T159" s="208"/>
      <c r="U159" s="485"/>
      <c r="V159" s="485"/>
      <c r="W159" s="485"/>
      <c r="X159" s="485"/>
      <c r="Y159" s="485"/>
      <c r="Z159" s="485"/>
      <c r="AA159" s="485"/>
      <c r="AB159" s="485"/>
      <c r="AC159" s="485"/>
      <c r="AD159" s="485"/>
      <c r="AE159" s="485"/>
      <c r="AF159" s="485"/>
      <c r="AG159" s="485"/>
      <c r="AH159" s="485"/>
      <c r="AI159" s="485"/>
      <c r="AJ159" s="485"/>
      <c r="AK159" s="485"/>
      <c r="AL159" s="485"/>
      <c r="AM159" s="485"/>
      <c r="AN159" s="485"/>
      <c r="AO159" s="485"/>
      <c r="AP159" s="485"/>
      <c r="AQ159" s="485"/>
      <c r="AR159" s="485"/>
      <c r="AS159" s="485"/>
      <c r="AT159" s="485"/>
      <c r="AU159" s="485"/>
      <c r="AV159" s="485"/>
      <c r="AW159" s="485"/>
      <c r="AX159" s="485"/>
      <c r="AY159" s="485"/>
      <c r="AZ159" s="485"/>
      <c r="BA159" s="485"/>
      <c r="BB159" s="485"/>
      <c r="BC159" s="485"/>
      <c r="BD159" s="485"/>
      <c r="BE159" s="485"/>
      <c r="BF159" s="485"/>
      <c r="BG159" s="485"/>
      <c r="BH159" s="485"/>
      <c r="BI159" s="485"/>
      <c r="BJ159" s="485"/>
      <c r="BK159" s="485"/>
      <c r="BL159" s="485"/>
      <c r="BM159" s="485"/>
      <c r="BN159" s="485"/>
      <c r="BO159" s="485"/>
      <c r="BP159" s="485"/>
      <c r="BQ159" s="485"/>
      <c r="BR159" s="485"/>
      <c r="BS159" s="485"/>
      <c r="BT159" s="485"/>
      <c r="BU159" s="485"/>
      <c r="BV159" s="485"/>
      <c r="BW159" s="485"/>
      <c r="BX159" s="485"/>
      <c r="BY159" s="485"/>
      <c r="BZ159" s="485"/>
      <c r="CA159" s="485"/>
      <c r="CB159" s="485"/>
      <c r="CC159" s="37"/>
      <c r="CD159" s="317"/>
      <c r="CE159" s="317"/>
      <c r="CF159" s="8" t="s">
        <v>206</v>
      </c>
      <c r="CG159" s="321"/>
      <c r="CH159" s="321" t="e">
        <f>IF(CH160&lt;1,0,CH161-CH160)</f>
        <v>#DIV/0!</v>
      </c>
      <c r="CI159" s="321" t="e">
        <f t="shared" ref="CI159:DA159" ca="1" si="472">IF(CI160&lt;1,0,CI161-CI160)</f>
        <v>#DIV/0!</v>
      </c>
      <c r="CJ159" s="321" t="e">
        <f t="shared" ca="1" si="472"/>
        <v>#DIV/0!</v>
      </c>
      <c r="CK159" s="321" t="e">
        <f t="shared" ca="1" si="472"/>
        <v>#DIV/0!</v>
      </c>
      <c r="CL159" s="321" t="e">
        <f t="shared" ca="1" si="472"/>
        <v>#DIV/0!</v>
      </c>
      <c r="CM159" s="321" t="e">
        <f t="shared" ca="1" si="472"/>
        <v>#DIV/0!</v>
      </c>
      <c r="CN159" s="321" t="e">
        <f t="shared" ca="1" si="472"/>
        <v>#DIV/0!</v>
      </c>
      <c r="CO159" s="321" t="e">
        <f t="shared" ca="1" si="472"/>
        <v>#DIV/0!</v>
      </c>
      <c r="CP159" s="321" t="e">
        <f t="shared" ca="1" si="472"/>
        <v>#DIV/0!</v>
      </c>
      <c r="CQ159" s="321" t="e">
        <f t="shared" ca="1" si="472"/>
        <v>#DIV/0!</v>
      </c>
      <c r="CR159" s="321" t="e">
        <f t="shared" ca="1" si="472"/>
        <v>#DIV/0!</v>
      </c>
      <c r="CS159" s="321" t="e">
        <f t="shared" ca="1" si="472"/>
        <v>#DIV/0!</v>
      </c>
      <c r="CT159" s="321" t="e">
        <f t="shared" ca="1" si="472"/>
        <v>#DIV/0!</v>
      </c>
      <c r="CU159" s="321" t="e">
        <f t="shared" ca="1" si="472"/>
        <v>#DIV/0!</v>
      </c>
      <c r="CV159" s="321" t="e">
        <f t="shared" ca="1" si="472"/>
        <v>#DIV/0!</v>
      </c>
      <c r="CW159" s="321" t="e">
        <f t="shared" ca="1" si="472"/>
        <v>#DIV/0!</v>
      </c>
      <c r="CX159" s="321" t="e">
        <f t="shared" ca="1" si="472"/>
        <v>#DIV/0!</v>
      </c>
      <c r="CY159" s="321" t="e">
        <f t="shared" ca="1" si="472"/>
        <v>#DIV/0!</v>
      </c>
      <c r="CZ159" s="321" t="e">
        <f t="shared" ca="1" si="472"/>
        <v>#DIV/0!</v>
      </c>
      <c r="DA159" s="321" t="e">
        <f t="shared" ca="1" si="472"/>
        <v>#DIV/0!</v>
      </c>
    </row>
    <row r="160" spans="2:105" ht="15" hidden="1" customHeight="1" outlineLevel="1">
      <c r="B160" s="287"/>
      <c r="C160" s="310"/>
      <c r="D160" s="310"/>
      <c r="E160" s="310"/>
      <c r="F160" s="311" t="str">
        <f>_xlfn.IFNA(INDEX(Table_Def[[Asset category]:[Unit]],MATCH(Insert_Assets!C160,Table_Def[Asset category],0),2),"")</f>
        <v/>
      </c>
      <c r="G160" s="481"/>
      <c r="H160" s="439" t="s">
        <v>221</v>
      </c>
      <c r="I160" s="544">
        <f t="shared" si="444"/>
        <v>0</v>
      </c>
      <c r="J160" s="345"/>
      <c r="K160" s="310"/>
      <c r="L160" s="544">
        <f t="shared" si="469"/>
        <v>0</v>
      </c>
      <c r="M160" s="543">
        <f t="shared" ref="M160:M168" si="473">_xlfn.IFNA(IF(K160=0,1,IF(1-(INDEX($C$11:$D$11,MATCH(K160,$C$11:$C$11,0),2)/L160)&lt;0,0,1-(INDEX($C$11:$D$11,MATCH(K160,$C$11:$C$11,0),2)/L160))),1)</f>
        <v>1</v>
      </c>
      <c r="N160" s="544">
        <f t="shared" si="441"/>
        <v>0</v>
      </c>
      <c r="O160" s="314">
        <f>_xlfn.IFNA(IF(INDEX(Table_Def[],MATCH(C160,Table_Def[Asset category],0),3)=0,20,INDEX(Table_Def[],MATCH(C160,Table_Def[Asset category],0),3)),0)</f>
        <v>0</v>
      </c>
      <c r="Q160" s="11"/>
      <c r="R160" s="208"/>
      <c r="S160" s="208"/>
      <c r="T160" s="208"/>
      <c r="U160" s="485"/>
      <c r="V160" s="485"/>
      <c r="W160" s="485"/>
      <c r="X160" s="485"/>
      <c r="Y160" s="485"/>
      <c r="Z160" s="485"/>
      <c r="AA160" s="485"/>
      <c r="AB160" s="485"/>
      <c r="AC160" s="485"/>
      <c r="AD160" s="485"/>
      <c r="AE160" s="485"/>
      <c r="AF160" s="485"/>
      <c r="AG160" s="485"/>
      <c r="AH160" s="485"/>
      <c r="AI160" s="485"/>
      <c r="AJ160" s="485"/>
      <c r="AK160" s="485"/>
      <c r="AL160" s="485"/>
      <c r="AM160" s="485"/>
      <c r="AN160" s="485"/>
      <c r="AO160" s="485"/>
      <c r="AP160" s="485"/>
      <c r="AQ160" s="485"/>
      <c r="AR160" s="485"/>
      <c r="AS160" s="485"/>
      <c r="AT160" s="485"/>
      <c r="AU160" s="485"/>
      <c r="AV160" s="485"/>
      <c r="AW160" s="485"/>
      <c r="AX160" s="485"/>
      <c r="AY160" s="485"/>
      <c r="AZ160" s="485"/>
      <c r="BA160" s="485"/>
      <c r="BB160" s="485"/>
      <c r="BC160" s="485"/>
      <c r="BD160" s="485"/>
      <c r="BE160" s="485"/>
      <c r="BF160" s="485"/>
      <c r="BG160" s="485"/>
      <c r="BH160" s="485"/>
      <c r="BI160" s="485"/>
      <c r="BJ160" s="485"/>
      <c r="BK160" s="485"/>
      <c r="BL160" s="485"/>
      <c r="BM160" s="485"/>
      <c r="BN160" s="485"/>
      <c r="BO160" s="485"/>
      <c r="BP160" s="485"/>
      <c r="BQ160" s="485"/>
      <c r="BR160" s="485"/>
      <c r="BS160" s="485"/>
      <c r="BT160" s="485"/>
      <c r="BU160" s="485"/>
      <c r="BV160" s="485"/>
      <c r="BW160" s="485"/>
      <c r="BX160" s="485"/>
      <c r="BY160" s="485"/>
      <c r="BZ160" s="485"/>
      <c r="CA160" s="485"/>
      <c r="CB160" s="485"/>
      <c r="CC160" s="37"/>
      <c r="CD160" s="317"/>
      <c r="CE160" s="317"/>
      <c r="CF160" s="8" t="s">
        <v>207</v>
      </c>
      <c r="CH160" s="321" t="e">
        <f>CH158*Insert_Finance!$D$32</f>
        <v>#DIV/0!</v>
      </c>
      <c r="CI160" s="321" t="e">
        <f ca="1">CI158*Insert_Finance!$D$32</f>
        <v>#DIV/0!</v>
      </c>
      <c r="CJ160" s="321" t="e">
        <f ca="1">CJ158*Insert_Finance!$D$32</f>
        <v>#DIV/0!</v>
      </c>
      <c r="CK160" s="321" t="e">
        <f ca="1">CK158*Insert_Finance!$D$32</f>
        <v>#DIV/0!</v>
      </c>
      <c r="CL160" s="321" t="e">
        <f ca="1">CL158*Insert_Finance!$D$32</f>
        <v>#DIV/0!</v>
      </c>
      <c r="CM160" s="321" t="e">
        <f ca="1">CM158*Insert_Finance!$D$32</f>
        <v>#DIV/0!</v>
      </c>
      <c r="CN160" s="321" t="e">
        <f ca="1">CN158*Insert_Finance!$D$32</f>
        <v>#DIV/0!</v>
      </c>
      <c r="CO160" s="321" t="e">
        <f ca="1">CO158*Insert_Finance!$D$32</f>
        <v>#DIV/0!</v>
      </c>
      <c r="CP160" s="321" t="e">
        <f ca="1">CP158*Insert_Finance!$D$32</f>
        <v>#DIV/0!</v>
      </c>
      <c r="CQ160" s="321" t="e">
        <f ca="1">CQ158*Insert_Finance!$D$32</f>
        <v>#DIV/0!</v>
      </c>
      <c r="CR160" s="321" t="e">
        <f ca="1">CR158*Insert_Finance!$D$32</f>
        <v>#DIV/0!</v>
      </c>
      <c r="CS160" s="321" t="e">
        <f ca="1">CS158*Insert_Finance!$D$32</f>
        <v>#DIV/0!</v>
      </c>
      <c r="CT160" s="321" t="e">
        <f ca="1">CT158*Insert_Finance!$D$32</f>
        <v>#DIV/0!</v>
      </c>
      <c r="CU160" s="321" t="e">
        <f ca="1">CU158*Insert_Finance!$D$32</f>
        <v>#DIV/0!</v>
      </c>
      <c r="CV160" s="321" t="e">
        <f ca="1">CV158*Insert_Finance!$D$32</f>
        <v>#DIV/0!</v>
      </c>
      <c r="CW160" s="321" t="e">
        <f ca="1">CW158*Insert_Finance!$D$32</f>
        <v>#DIV/0!</v>
      </c>
      <c r="CX160" s="321" t="e">
        <f ca="1">CX158*Insert_Finance!$D$32</f>
        <v>#DIV/0!</v>
      </c>
      <c r="CY160" s="321" t="e">
        <f ca="1">CY158*Insert_Finance!$D$32</f>
        <v>#DIV/0!</v>
      </c>
      <c r="CZ160" s="321" t="e">
        <f ca="1">CZ158*Insert_Finance!$D$32</f>
        <v>#DIV/0!</v>
      </c>
      <c r="DA160" s="321" t="e">
        <f ca="1">DA158*Insert_Finance!$D$32</f>
        <v>#DIV/0!</v>
      </c>
    </row>
    <row r="161" spans="2:105" ht="15" hidden="1" customHeight="1" outlineLevel="1">
      <c r="B161" s="287"/>
      <c r="C161" s="310"/>
      <c r="D161" s="310"/>
      <c r="E161" s="310"/>
      <c r="F161" s="311" t="str">
        <f>_xlfn.IFNA(INDEX(Table_Def[[Asset category]:[Unit]],MATCH(Insert_Assets!C161,Table_Def[Asset category],0),2),"")</f>
        <v/>
      </c>
      <c r="G161" s="481"/>
      <c r="H161" s="439" t="s">
        <v>221</v>
      </c>
      <c r="I161" s="544">
        <f t="shared" si="444"/>
        <v>0</v>
      </c>
      <c r="J161" s="345"/>
      <c r="K161" s="310"/>
      <c r="L161" s="544">
        <f t="shared" si="469"/>
        <v>0</v>
      </c>
      <c r="M161" s="543">
        <f t="shared" si="473"/>
        <v>1</v>
      </c>
      <c r="N161" s="544">
        <f t="shared" si="441"/>
        <v>0</v>
      </c>
      <c r="O161" s="314">
        <f>_xlfn.IFNA(IF(INDEX(Table_Def[],MATCH(C161,Table_Def[Asset category],0),3)=0,20,INDEX(Table_Def[],MATCH(C161,Table_Def[Asset category],0),3)),0)</f>
        <v>0</v>
      </c>
      <c r="Q161" s="11"/>
      <c r="R161" s="208"/>
      <c r="S161" s="208"/>
      <c r="T161" s="208"/>
      <c r="U161" s="485"/>
      <c r="V161" s="485"/>
      <c r="W161" s="485"/>
      <c r="X161" s="485"/>
      <c r="Y161" s="485"/>
      <c r="Z161" s="485"/>
      <c r="AA161" s="485"/>
      <c r="AB161" s="485"/>
      <c r="AC161" s="485"/>
      <c r="AD161" s="485"/>
      <c r="AE161" s="485"/>
      <c r="AF161" s="485"/>
      <c r="AG161" s="485"/>
      <c r="AH161" s="485"/>
      <c r="AI161" s="485"/>
      <c r="AJ161" s="485"/>
      <c r="AK161" s="485"/>
      <c r="AL161" s="485"/>
      <c r="AM161" s="485"/>
      <c r="AN161" s="485"/>
      <c r="AO161" s="485"/>
      <c r="AP161" s="485"/>
      <c r="AQ161" s="485"/>
      <c r="AR161" s="485"/>
      <c r="AS161" s="485"/>
      <c r="AT161" s="485"/>
      <c r="AU161" s="485"/>
      <c r="AV161" s="485"/>
      <c r="AW161" s="485"/>
      <c r="AX161" s="485"/>
      <c r="AY161" s="485"/>
      <c r="AZ161" s="485"/>
      <c r="BA161" s="485"/>
      <c r="BB161" s="485"/>
      <c r="BC161" s="485"/>
      <c r="BD161" s="485"/>
      <c r="BE161" s="485"/>
      <c r="BF161" s="485"/>
      <c r="BG161" s="485"/>
      <c r="BH161" s="485"/>
      <c r="BI161" s="485"/>
      <c r="BJ161" s="485"/>
      <c r="BK161" s="485"/>
      <c r="BL161" s="485"/>
      <c r="BM161" s="485"/>
      <c r="BN161" s="485"/>
      <c r="BO161" s="485"/>
      <c r="BP161" s="485"/>
      <c r="BQ161" s="485"/>
      <c r="BR161" s="485"/>
      <c r="BS161" s="485"/>
      <c r="BT161" s="485"/>
      <c r="BU161" s="485"/>
      <c r="BV161" s="485"/>
      <c r="BW161" s="485"/>
      <c r="BX161" s="485"/>
      <c r="BY161" s="485"/>
      <c r="BZ161" s="485"/>
      <c r="CA161" s="485"/>
      <c r="CB161" s="485"/>
      <c r="CC161" s="37"/>
      <c r="CD161" s="317"/>
      <c r="CE161" s="317"/>
      <c r="CF161" s="8" t="s">
        <v>208</v>
      </c>
      <c r="CG161" s="321"/>
      <c r="CH161" s="321">
        <f ca="1">IF(CH158=0,0,
IF(CH158&lt;1,0,
IF($O155-CH156&lt;&gt;$O155,-PMT(Insert_Finance!$D$32,$O155,OFFSET(CH158,,(CH156-$O155),1,1),0,0),
IF(CH156=0,0,CG161))))</f>
        <v>0</v>
      </c>
      <c r="CI161" s="321">
        <f ca="1">IF(CI158=0,0,
IF(CI158&lt;1,0,
IF($O155-CI156&lt;&gt;$O155,-PMT(Insert_Finance!$D$32,$O155,OFFSET(CI158,,(CI156-$O155),1,1),0,0),
IF(CI156=0,0,CH161))))</f>
        <v>0</v>
      </c>
      <c r="CJ161" s="321">
        <f ca="1">IF(CJ158=0,0,
IF(CJ158&lt;1,0,
IF($O155-CJ156&lt;&gt;$O155,-PMT(Insert_Finance!$D$32,$O155,OFFSET(CJ158,,(CJ156-$O155),1,1),0,0),
IF(CJ156=0,0,CI161))))</f>
        <v>0</v>
      </c>
      <c r="CK161" s="321">
        <f ca="1">IF(CK158=0,0,
IF(CK158&lt;1,0,
IF($O155-CK156&lt;&gt;$O155,-PMT(Insert_Finance!$D$32,$O155,OFFSET(CK158,,(CK156-$O155),1,1),0,0),
IF(CK156=0,0,CJ161))))</f>
        <v>0</v>
      </c>
      <c r="CL161" s="321">
        <f ca="1">IF(CL158=0,0,
IF(CL158&lt;1,0,
IF($O155-CL156&lt;&gt;$O155,-PMT(Insert_Finance!$D$32,$O155,OFFSET(CL158,,(CL156-$O155),1,1),0,0),
IF(CL156=0,0,CK161))))</f>
        <v>0</v>
      </c>
      <c r="CM161" s="321">
        <f ca="1">IF(CM158=0,0,
IF(CM158&lt;1,0,
IF($O155-CM156&lt;&gt;$O155,-PMT(Insert_Finance!$D$32,$O155,OFFSET(CM158,,(CM156-$O155),1,1),0,0),
IF(CM156=0,0,CL161))))</f>
        <v>0</v>
      </c>
      <c r="CN161" s="321">
        <f ca="1">IF(CN158=0,0,
IF(CN158&lt;1,0,
IF($O155-CN156&lt;&gt;$O155,-PMT(Insert_Finance!$D$32,$O155,OFFSET(CN158,,(CN156-$O155),1,1),0,0),
IF(CN156=0,0,CM161))))</f>
        <v>0</v>
      </c>
      <c r="CO161" s="321">
        <f ca="1">IF(CO158=0,0,
IF(CO158&lt;1,0,
IF($O155-CO156&lt;&gt;$O155,-PMT(Insert_Finance!$D$32,$O155,OFFSET(CO158,,(CO156-$O155),1,1),0,0),
IF(CO156=0,0,CN161))))</f>
        <v>0</v>
      </c>
      <c r="CP161" s="321">
        <f ca="1">IF(CP158=0,0,
IF(CP158&lt;1,0,
IF($O155-CP156&lt;&gt;$O155,-PMT(Insert_Finance!$D$32,$O155,OFFSET(CP158,,(CP156-$O155),1,1),0,0),
IF(CP156=0,0,CO161))))</f>
        <v>0</v>
      </c>
      <c r="CQ161" s="321">
        <f ca="1">IF(CQ158=0,0,
IF(CQ158&lt;1,0,
IF($O155-CQ156&lt;&gt;$O155,-PMT(Insert_Finance!$D$32,$O155,OFFSET(CQ158,,(CQ156-$O155),1,1),0,0),
IF(CQ156=0,0,CP161))))</f>
        <v>0</v>
      </c>
      <c r="CR161" s="321">
        <f ca="1">IF(CR158=0,0,
IF(CR158&lt;1,0,
IF($O155-CR156&lt;&gt;$O155,-PMT(Insert_Finance!$D$32,$O155,OFFSET(CR158,,(CR156-$O155),1,1),0,0),
IF(CR156=0,0,CQ161))))</f>
        <v>0</v>
      </c>
      <c r="CS161" s="321">
        <f ca="1">IF(CS158=0,0,
IF(CS158&lt;1,0,
IF($O155-CS156&lt;&gt;$O155,-PMT(Insert_Finance!$D$32,$O155,OFFSET(CS158,,(CS156-$O155),1,1),0,0),
IF(CS156=0,0,CR161))))</f>
        <v>0</v>
      </c>
      <c r="CT161" s="321">
        <f ca="1">IF(CT158=0,0,
IF(CT158&lt;1,0,
IF($O155-CT156&lt;&gt;$O155,-PMT(Insert_Finance!$D$32,$O155,OFFSET(CT158,,(CT156-$O155),1,1),0,0),
IF(CT156=0,0,CS161))))</f>
        <v>0</v>
      </c>
      <c r="CU161" s="321">
        <f ca="1">IF(CU158=0,0,
IF(CU158&lt;1,0,
IF($O155-CU156&lt;&gt;$O155,-PMT(Insert_Finance!$D$32,$O155,OFFSET(CU158,,(CU156-$O155),1,1),0,0),
IF(CU156=0,0,CT161))))</f>
        <v>0</v>
      </c>
      <c r="CV161" s="321">
        <f ca="1">IF(CV158=0,0,
IF(CV158&lt;1,0,
IF($O155-CV156&lt;&gt;$O155,-PMT(Insert_Finance!$D$32,$O155,OFFSET(CV158,,(CV156-$O155),1,1),0,0),
IF(CV156=0,0,CU161))))</f>
        <v>0</v>
      </c>
      <c r="CW161" s="321">
        <f ca="1">IF(CW158=0,0,
IF(CW158&lt;1,0,
IF($O155-CW156&lt;&gt;$O155,-PMT(Insert_Finance!$D$32,$O155,OFFSET(CW158,,(CW156-$O155),1,1),0,0),
IF(CW156=0,0,CV161))))</f>
        <v>0</v>
      </c>
      <c r="CX161" s="321">
        <f ca="1">IF(CX158=0,0,
IF(CX158&lt;1,0,
IF($O155-CX156&lt;&gt;$O155,-PMT(Insert_Finance!$D$32,$O155,OFFSET(CX158,,(CX156-$O155),1,1),0,0),
IF(CX156=0,0,CW161))))</f>
        <v>0</v>
      </c>
      <c r="CY161" s="321">
        <f ca="1">IF(CY158=0,0,
IF(CY158&lt;1,0,
IF($O155-CY156&lt;&gt;$O155,-PMT(Insert_Finance!$D$32,$O155,OFFSET(CY158,,(CY156-$O155),1,1),0,0),
IF(CY156=0,0,CX161))))</f>
        <v>0</v>
      </c>
      <c r="CZ161" s="321">
        <f ca="1">IF(CZ158=0,0,
IF(CZ158&lt;1,0,
IF($O155-CZ156&lt;&gt;$O155,-PMT(Insert_Finance!$D$32,$O155,OFFSET(CZ158,,(CZ156-$O155),1,1),0,0),
IF(CZ156=0,0,CY161))))</f>
        <v>0</v>
      </c>
      <c r="DA161" s="321">
        <f ca="1">IF(DA158=0,0,
IF(DA158&lt;1,0,
IF($O155-DA156&lt;&gt;$O155,-PMT(Insert_Finance!$D$32,$O155,OFFSET(DA158,,(DA156-$O155),1,1),0,0),
IF(DA156=0,0,CZ161))))</f>
        <v>0</v>
      </c>
    </row>
    <row r="162" spans="2:105" ht="30" customHeight="1" collapsed="1">
      <c r="B162" s="287"/>
      <c r="C162" s="310" t="str">
        <f>IF(Insert_Villages!B35="","",Insert_Villages!B35)</f>
        <v/>
      </c>
      <c r="D162" s="310" t="str">
        <f>IF(Insert_Villages!C35="","",Insert_Villages!C35)</f>
        <v/>
      </c>
      <c r="E162" s="310">
        <f>Insert_Villages!E35</f>
        <v>0</v>
      </c>
      <c r="F162" s="311" t="str">
        <f>_xlfn.IFNA(INDEX(Table_Def[[Asset category]:[Unit]],MATCH(Insert_Assets!C162,Table_Def[Asset category],0),2),"")</f>
        <v/>
      </c>
      <c r="G162" s="481"/>
      <c r="H162" s="439" t="s">
        <v>221</v>
      </c>
      <c r="I162" s="544">
        <f t="shared" si="444"/>
        <v>0</v>
      </c>
      <c r="J162" s="348"/>
      <c r="K162" s="310"/>
      <c r="L162" s="544">
        <f t="shared" si="469"/>
        <v>0</v>
      </c>
      <c r="M162" s="543">
        <f t="shared" si="473"/>
        <v>1</v>
      </c>
      <c r="N162" s="544">
        <f t="shared" si="441"/>
        <v>0</v>
      </c>
      <c r="O162" s="314">
        <f>_xlfn.IFNA(IF(INDEX(Table_Def[],MATCH(C162,Table_Def[Asset category],0),3)=0,20,INDEX(Table_Def[],MATCH(C162,Table_Def[Asset category],0),3)),0)</f>
        <v>0</v>
      </c>
      <c r="Q162" s="11"/>
      <c r="R162" s="208"/>
      <c r="S162" s="208"/>
      <c r="T162" s="208"/>
      <c r="U162" s="485">
        <f>SUMIF($CH$7:$DA$7,U$16,$CH166:$DA166)</f>
        <v>0</v>
      </c>
      <c r="V162" s="485">
        <f>SUMIF($CH$7:$DA$7,U$16,$CH165:$DA165)</f>
        <v>0</v>
      </c>
      <c r="W162" s="485">
        <f>SUMIF($CH$7:$DA$7,U$16,$CH167:$DA167)</f>
        <v>0</v>
      </c>
      <c r="X162" s="485">
        <f>SUMIF($CH$7:$DA$7,X$16,$CH166:$DA166)</f>
        <v>0</v>
      </c>
      <c r="Y162" s="485">
        <f>SUMIF($CH$7:$DA$7,X$16,$CH165:$DA165)</f>
        <v>0</v>
      </c>
      <c r="Z162" s="485">
        <f>SUMIF($CH$7:$DA$7,X$16,$CH167:$DA167)</f>
        <v>0</v>
      </c>
      <c r="AA162" s="485">
        <f>SUMIF($CH$7:$DA$7,AA$16,$CH166:$DA166)</f>
        <v>0</v>
      </c>
      <c r="AB162" s="485">
        <f>SUMIF($CH$7:$DA$7,AA$16,$CH165:$DA165)</f>
        <v>0</v>
      </c>
      <c r="AC162" s="485">
        <f>SUMIF($CH$7:$DA$7,AA$16,$CH167:$DA167)</f>
        <v>0</v>
      </c>
      <c r="AD162" s="485">
        <f>SUMIF($CH$7:$DA$7,AD$16,$CH166:$DA166)</f>
        <v>0</v>
      </c>
      <c r="AE162" s="485">
        <f>SUMIF($CH$7:$DA$7,AD$16,$CH165:$DA165)</f>
        <v>0</v>
      </c>
      <c r="AF162" s="485">
        <f>SUMIF($CH$7:$DA$7,AD$16,$CH167:$DA167)</f>
        <v>0</v>
      </c>
      <c r="AG162" s="485">
        <f>SUMIF($CH$7:$DA$7,AG$16,$CH166:$DA166)</f>
        <v>0</v>
      </c>
      <c r="AH162" s="485">
        <f>SUMIF($CH$7:$DA$7,AG$16,$CH165:$DA165)</f>
        <v>0</v>
      </c>
      <c r="AI162" s="485">
        <f>SUMIF($CH$7:$DA$7,AG$16,$CH167:$DA167)</f>
        <v>0</v>
      </c>
      <c r="AJ162" s="485">
        <f>SUMIF($CH$7:$DA$7,AJ$16,$CH166:$DA166)</f>
        <v>0</v>
      </c>
      <c r="AK162" s="485">
        <f>SUMIF($CH$7:$DA$7,AJ$16,$CH165:$DA165)</f>
        <v>0</v>
      </c>
      <c r="AL162" s="485">
        <f>SUMIF($CH$7:$DA$7,AJ$16,$CH167:$DA167)</f>
        <v>0</v>
      </c>
      <c r="AM162" s="485">
        <f>SUMIF($CH$7:$DA$7,AM$16,$CH166:$DA166)</f>
        <v>0</v>
      </c>
      <c r="AN162" s="485">
        <f>SUMIF($CH$7:$DA$7,AM$16,$CH165:$DA165)</f>
        <v>0</v>
      </c>
      <c r="AO162" s="485">
        <f>SUMIF($CH$7:$DA$7,AM$16,$CH167:$DA167)</f>
        <v>0</v>
      </c>
      <c r="AP162" s="485">
        <f>SUMIF($CH$7:$DA$7,AP$16,$CH166:$DA166)</f>
        <v>0</v>
      </c>
      <c r="AQ162" s="485">
        <f>SUMIF($CH$7:$DA$7,AP$16,$CH165:$DA165)</f>
        <v>0</v>
      </c>
      <c r="AR162" s="485">
        <f>SUMIF($CH$7:$DA$7,AP$16,$CH167:$DA167)</f>
        <v>0</v>
      </c>
      <c r="AS162" s="485">
        <f>SUMIF($CH$7:$DA$7,AS$16,$CH166:$DA166)</f>
        <v>0</v>
      </c>
      <c r="AT162" s="485">
        <f>SUMIF($CH$7:$DA$7,AS$16,$CH165:$DA165)</f>
        <v>0</v>
      </c>
      <c r="AU162" s="485">
        <f>SUMIF($CH$7:$DA$7,AS$16,$CH167:$DA167)</f>
        <v>0</v>
      </c>
      <c r="AV162" s="485">
        <f>SUMIF($CH$7:$DA$7,AV$16,$CH166:$DA166)</f>
        <v>0</v>
      </c>
      <c r="AW162" s="485">
        <f>SUMIF($CH$7:$DA$7,AV$16,$CH165:$DA165)</f>
        <v>0</v>
      </c>
      <c r="AX162" s="485">
        <f>SUMIF($CH$7:$DA$7,AV$16,$CH167:$DA167)</f>
        <v>0</v>
      </c>
      <c r="AY162" s="485">
        <f>SUMIF($CH$7:$DA$7,AY$16,$CH166:$DA166)</f>
        <v>0</v>
      </c>
      <c r="AZ162" s="485">
        <f>SUMIF($CH$7:$DA$7,AY$16,$CH165:$DA165)</f>
        <v>0</v>
      </c>
      <c r="BA162" s="485">
        <f>SUMIF($CH$7:$DA$7,AY$16,$CH167:$DA167)</f>
        <v>0</v>
      </c>
      <c r="BB162" s="485">
        <f>SUMIF($CH$7:$DA$7,BB$16,$CH166:$DA166)</f>
        <v>0</v>
      </c>
      <c r="BC162" s="485">
        <f>SUMIF($CH$7:$DA$7,BB$16,$CH165:$DA165)</f>
        <v>0</v>
      </c>
      <c r="BD162" s="485">
        <f>SUMIF($CH$7:$DA$7,BB$16,$CH167:$DA167)</f>
        <v>0</v>
      </c>
      <c r="BE162" s="485">
        <f>SUMIF($CH$7:$DA$7,BE$16,$CH166:$DA166)</f>
        <v>0</v>
      </c>
      <c r="BF162" s="485">
        <f>SUMIF($CH$7:$DA$7,BE$16,$CH165:$DA165)</f>
        <v>0</v>
      </c>
      <c r="BG162" s="485">
        <f>SUMIF($CH$7:$DA$7,BE$16,$CH167:$DA167)</f>
        <v>0</v>
      </c>
      <c r="BH162" s="485">
        <f>SUMIF($CH$7:$DA$7,BH$16,$CH166:$DA166)</f>
        <v>0</v>
      </c>
      <c r="BI162" s="485">
        <f>SUMIF($CH$7:$DA$7,BH$16,$CH165:$DA165)</f>
        <v>0</v>
      </c>
      <c r="BJ162" s="485">
        <f>SUMIF($CH$7:$DA$7,BH$16,$CH167:$DA167)</f>
        <v>0</v>
      </c>
      <c r="BK162" s="485">
        <f>SUMIF($CH$7:$DA$7,BK$16,$CH166:$DA166)</f>
        <v>0</v>
      </c>
      <c r="BL162" s="485">
        <f>SUMIF($CH$7:$DA$7,BK$16,$CH165:$DA165)</f>
        <v>0</v>
      </c>
      <c r="BM162" s="485">
        <f>SUMIF($CH$7:$DA$7,BK$16,$CH167:$DA167)</f>
        <v>0</v>
      </c>
      <c r="BN162" s="485">
        <f>SUMIF($CH$7:$DA$7,BN$16,$CH166:$DA166)</f>
        <v>0</v>
      </c>
      <c r="BO162" s="485">
        <f>SUMIF($CH$7:$DA$7,BN$16,$CH165:$DA165)</f>
        <v>0</v>
      </c>
      <c r="BP162" s="485">
        <f>SUMIF($CH$7:$DA$7,BN$16,$CH167:$DA167)</f>
        <v>0</v>
      </c>
      <c r="BQ162" s="485">
        <f>SUMIF($CH$7:$DA$7,BQ$16,$CH166:$DA166)</f>
        <v>0</v>
      </c>
      <c r="BR162" s="485">
        <f>SUMIF($CH$7:$DA$7,BQ$16,$CH165:$DA165)</f>
        <v>0</v>
      </c>
      <c r="BS162" s="485">
        <f>SUMIF($CH$7:$DA$7,BQ$16,$CH167:$DA167)</f>
        <v>0</v>
      </c>
      <c r="BT162" s="485">
        <f>SUMIF($CH$7:$DA$7,BT$16,$CH166:$DA166)</f>
        <v>0</v>
      </c>
      <c r="BU162" s="485">
        <f>SUMIF($CH$7:$DA$7,BT$16,$CH165:$DA165)</f>
        <v>0</v>
      </c>
      <c r="BV162" s="485">
        <f>SUMIF($CH$7:$DA$7,BT$16,$CH167:$DA167)</f>
        <v>0</v>
      </c>
      <c r="BW162" s="485">
        <f>SUMIF($CH$7:$DA$7,BW$16,$CH166:$DA166)</f>
        <v>0</v>
      </c>
      <c r="BX162" s="485">
        <f>SUMIF($CH$7:$DA$7,BW$16,$CH165:$DA165)</f>
        <v>0</v>
      </c>
      <c r="BY162" s="485">
        <f>SUMIF($CH$7:$DA$7,BW$16,$CH167:$DA167)</f>
        <v>0</v>
      </c>
      <c r="BZ162" s="485">
        <f>SUMIF($CH$7:$DA$7,BZ$16,$CH166:$DA166)</f>
        <v>0</v>
      </c>
      <c r="CA162" s="485">
        <f>SUMIF($CH$7:$DA$7,BZ$16,$CH165:$DA165)</f>
        <v>0</v>
      </c>
      <c r="CB162" s="485">
        <f>SUMIF($CH$7:$DA$7,BZ$16,$CH167:$DA167)</f>
        <v>0</v>
      </c>
      <c r="CC162" s="37"/>
      <c r="CD162" s="317"/>
      <c r="CE162" s="317"/>
      <c r="CG162" s="72"/>
      <c r="CH162" s="321"/>
    </row>
    <row r="163" spans="2:105" ht="15" hidden="1" customHeight="1" outlineLevel="1">
      <c r="B163" s="287"/>
      <c r="C163" s="352"/>
      <c r="D163" s="353"/>
      <c r="E163" s="353"/>
      <c r="F163" s="354" t="str">
        <f>_xlfn.IFNA(INDEX(Table_Def[[Asset category]:[Unit]],MATCH(Insert_Assets!C163,Table_Def[Asset category],0),2),"")</f>
        <v/>
      </c>
      <c r="G163" s="355"/>
      <c r="H163" s="356" t="s">
        <v>221</v>
      </c>
      <c r="I163" s="357">
        <f t="shared" si="444"/>
        <v>0</v>
      </c>
      <c r="J163" s="358"/>
      <c r="K163" s="359"/>
      <c r="L163" s="344">
        <f t="shared" si="469"/>
        <v>0</v>
      </c>
      <c r="M163" s="343">
        <f t="shared" si="473"/>
        <v>1</v>
      </c>
      <c r="N163" s="344">
        <f t="shared" si="441"/>
        <v>0</v>
      </c>
      <c r="O163" s="360">
        <f>_xlfn.IFNA(INDEX(Table_Def[],MATCH(C163,Table_Def[Asset category],0),3),0)</f>
        <v>0</v>
      </c>
      <c r="Q163" s="11"/>
      <c r="R163" s="208"/>
      <c r="S163" s="208"/>
      <c r="T163" s="208"/>
      <c r="U163" s="485"/>
      <c r="V163" s="485"/>
      <c r="W163" s="485"/>
      <c r="X163" s="485"/>
      <c r="Y163" s="485"/>
      <c r="Z163" s="485"/>
      <c r="AA163" s="485"/>
      <c r="AB163" s="485"/>
      <c r="AC163" s="485"/>
      <c r="AD163" s="485"/>
      <c r="AE163" s="485"/>
      <c r="AF163" s="485"/>
      <c r="AG163" s="485"/>
      <c r="AH163" s="485"/>
      <c r="AI163" s="485"/>
      <c r="AJ163" s="485"/>
      <c r="AK163" s="485"/>
      <c r="AL163" s="485"/>
      <c r="AM163" s="485"/>
      <c r="AN163" s="485"/>
      <c r="AO163" s="485"/>
      <c r="AP163" s="485"/>
      <c r="AQ163" s="485"/>
      <c r="AR163" s="485"/>
      <c r="AS163" s="485"/>
      <c r="AT163" s="485"/>
      <c r="AU163" s="485"/>
      <c r="AV163" s="485"/>
      <c r="AW163" s="485"/>
      <c r="AX163" s="485"/>
      <c r="AY163" s="485"/>
      <c r="AZ163" s="485"/>
      <c r="BA163" s="485"/>
      <c r="BB163" s="485"/>
      <c r="BC163" s="485"/>
      <c r="BD163" s="485"/>
      <c r="BE163" s="485"/>
      <c r="BF163" s="485"/>
      <c r="BG163" s="485"/>
      <c r="BH163" s="485"/>
      <c r="BI163" s="485"/>
      <c r="BJ163" s="485"/>
      <c r="BK163" s="485"/>
      <c r="BL163" s="485"/>
      <c r="BM163" s="485"/>
      <c r="BN163" s="485"/>
      <c r="BO163" s="485"/>
      <c r="BP163" s="485"/>
      <c r="BQ163" s="485"/>
      <c r="BR163" s="485"/>
      <c r="BS163" s="485"/>
      <c r="BT163" s="485"/>
      <c r="BU163" s="485"/>
      <c r="BV163" s="485"/>
      <c r="BW163" s="485"/>
      <c r="BX163" s="485"/>
      <c r="BY163" s="485"/>
      <c r="BZ163" s="485"/>
      <c r="CA163" s="485"/>
      <c r="CB163" s="485"/>
      <c r="CC163" s="37"/>
      <c r="CD163" s="317"/>
      <c r="CE163" s="317"/>
      <c r="CF163" s="8" t="s">
        <v>218</v>
      </c>
      <c r="CG163" s="72"/>
      <c r="CH163" s="320">
        <f>IF($J162=CH$7,$O162,
IF(CG162&gt;0,CG162-1,0))</f>
        <v>0</v>
      </c>
      <c r="CI163" s="320">
        <f ca="1">IF(OR($J162=CI$7,CH164=$O162),$O162,
IF(CH163&gt;0,CH163-1,0))</f>
        <v>0</v>
      </c>
      <c r="CJ163" s="320">
        <f t="shared" ref="CJ163" ca="1" si="474">IF(OR($J162=CJ$7,CI164=$O162),$O162,
IF(CI163&gt;0,CI163-1,0))</f>
        <v>0</v>
      </c>
      <c r="CK163" s="320">
        <f t="shared" ref="CK163" ca="1" si="475">IF(OR($J162=CK$7,CJ164=$O162),$O162,
IF(CJ163&gt;0,CJ163-1,0))</f>
        <v>0</v>
      </c>
      <c r="CL163" s="320">
        <f t="shared" ref="CL163" ca="1" si="476">IF(OR($J162=CL$7,CK164=$O162),$O162,
IF(CK163&gt;0,CK163-1,0))</f>
        <v>0</v>
      </c>
      <c r="CM163" s="320">
        <f t="shared" ref="CM163" ca="1" si="477">IF(OR($J162=CM$7,CL164=$O162),$O162,
IF(CL163&gt;0,CL163-1,0))</f>
        <v>0</v>
      </c>
      <c r="CN163" s="320">
        <f t="shared" ref="CN163" ca="1" si="478">IF(OR($J162=CN$7,CM164=$O162),$O162,
IF(CM163&gt;0,CM163-1,0))</f>
        <v>0</v>
      </c>
      <c r="CO163" s="320">
        <f t="shared" ref="CO163" ca="1" si="479">IF(OR($J162=CO$7,CN164=$O162),$O162,
IF(CN163&gt;0,CN163-1,0))</f>
        <v>0</v>
      </c>
      <c r="CP163" s="320">
        <f t="shared" ref="CP163" ca="1" si="480">IF(OR($J162=CP$7,CO164=$O162),$O162,
IF(CO163&gt;0,CO163-1,0))</f>
        <v>0</v>
      </c>
      <c r="CQ163" s="320">
        <f t="shared" ref="CQ163" ca="1" si="481">IF(OR($J162=CQ$7,CP164=$O162),$O162,
IF(CP163&gt;0,CP163-1,0))</f>
        <v>0</v>
      </c>
      <c r="CR163" s="320">
        <f t="shared" ref="CR163" ca="1" si="482">IF(OR($J162=CR$7,CQ164=$O162),$O162,
IF(CQ163&gt;0,CQ163-1,0))</f>
        <v>0</v>
      </c>
      <c r="CS163" s="320">
        <f t="shared" ref="CS163" ca="1" si="483">IF(OR($J162=CS$7,CR164=$O162),$O162,
IF(CR163&gt;0,CR163-1,0))</f>
        <v>0</v>
      </c>
      <c r="CT163" s="320">
        <f t="shared" ref="CT163" ca="1" si="484">IF(OR($J162=CT$7,CS164=$O162),$O162,
IF(CS163&gt;0,CS163-1,0))</f>
        <v>0</v>
      </c>
      <c r="CU163" s="320">
        <f t="shared" ref="CU163" ca="1" si="485">IF(OR($J162=CU$7,CT164=$O162),$O162,
IF(CT163&gt;0,CT163-1,0))</f>
        <v>0</v>
      </c>
      <c r="CV163" s="320">
        <f t="shared" ref="CV163" ca="1" si="486">IF(OR($J162=CV$7,CU164=$O162),$O162,
IF(CU163&gt;0,CU163-1,0))</f>
        <v>0</v>
      </c>
      <c r="CW163" s="320">
        <f t="shared" ref="CW163" ca="1" si="487">IF(OR($J162=CW$7,CV164=$O162),$O162,
IF(CV163&gt;0,CV163-1,0))</f>
        <v>0</v>
      </c>
      <c r="CX163" s="320">
        <f t="shared" ref="CX163" ca="1" si="488">IF(OR($J162=CX$7,CW164=$O162),$O162,
IF(CW163&gt;0,CW163-1,0))</f>
        <v>0</v>
      </c>
      <c r="CY163" s="320">
        <f t="shared" ref="CY163" ca="1" si="489">IF(OR($J162=CY$7,CX164=$O162),$O162,
IF(CX163&gt;0,CX163-1,0))</f>
        <v>0</v>
      </c>
      <c r="CZ163" s="320">
        <f t="shared" ref="CZ163" ca="1" si="490">IF(OR($J162=CZ$7,CY164=$O162),$O162,
IF(CY163&gt;0,CY163-1,0))</f>
        <v>0</v>
      </c>
      <c r="DA163" s="320">
        <f t="shared" ref="DA163" ca="1" si="491">IF(OR($J162=DA$7,CZ164=$O162),$O162,
IF(CZ163&gt;0,CZ163-1,0))</f>
        <v>0</v>
      </c>
    </row>
    <row r="164" spans="2:105" ht="15" hidden="1" customHeight="1" outlineLevel="1">
      <c r="B164" s="287"/>
      <c r="C164" s="361"/>
      <c r="D164" s="358"/>
      <c r="E164" s="358"/>
      <c r="F164" s="362" t="str">
        <f>_xlfn.IFNA(INDEX(Table_Def[[Asset category]:[Unit]],MATCH(Insert_Assets!C164,Table_Def[Asset category],0),2),"")</f>
        <v/>
      </c>
      <c r="G164" s="363"/>
      <c r="H164" s="356" t="s">
        <v>221</v>
      </c>
      <c r="I164" s="364">
        <f t="shared" si="444"/>
        <v>0</v>
      </c>
      <c r="J164" s="358"/>
      <c r="K164" s="359"/>
      <c r="L164" s="347"/>
      <c r="M164" s="346">
        <f t="shared" si="473"/>
        <v>1</v>
      </c>
      <c r="N164" s="347">
        <f t="shared" si="441"/>
        <v>0</v>
      </c>
      <c r="O164" s="74">
        <f>_xlfn.IFNA(INDEX(Table_Def[],MATCH(C164,Table_Def[Asset category],0),3),0)</f>
        <v>0</v>
      </c>
      <c r="Q164" s="11"/>
      <c r="R164" s="208"/>
      <c r="S164" s="208"/>
      <c r="T164" s="208"/>
      <c r="U164" s="485"/>
      <c r="V164" s="485"/>
      <c r="W164" s="485"/>
      <c r="X164" s="485"/>
      <c r="Y164" s="485"/>
      <c r="Z164" s="485"/>
      <c r="AA164" s="485"/>
      <c r="AB164" s="485"/>
      <c r="AC164" s="485"/>
      <c r="AD164" s="485"/>
      <c r="AE164" s="485"/>
      <c r="AF164" s="485"/>
      <c r="AG164" s="485"/>
      <c r="AH164" s="485"/>
      <c r="AI164" s="485"/>
      <c r="AJ164" s="485"/>
      <c r="AK164" s="485"/>
      <c r="AL164" s="485"/>
      <c r="AM164" s="485"/>
      <c r="AN164" s="485"/>
      <c r="AO164" s="485"/>
      <c r="AP164" s="485"/>
      <c r="AQ164" s="485"/>
      <c r="AR164" s="485"/>
      <c r="AS164" s="485"/>
      <c r="AT164" s="485"/>
      <c r="AU164" s="485"/>
      <c r="AV164" s="485"/>
      <c r="AW164" s="485"/>
      <c r="AX164" s="485"/>
      <c r="AY164" s="485"/>
      <c r="AZ164" s="485"/>
      <c r="BA164" s="485"/>
      <c r="BB164" s="485"/>
      <c r="BC164" s="485"/>
      <c r="BD164" s="485"/>
      <c r="BE164" s="485"/>
      <c r="BF164" s="485"/>
      <c r="BG164" s="485"/>
      <c r="BH164" s="485"/>
      <c r="BI164" s="485"/>
      <c r="BJ164" s="485"/>
      <c r="BK164" s="485"/>
      <c r="BL164" s="485"/>
      <c r="BM164" s="485"/>
      <c r="BN164" s="485"/>
      <c r="BO164" s="485"/>
      <c r="BP164" s="485"/>
      <c r="BQ164" s="485"/>
      <c r="BR164" s="485"/>
      <c r="BS164" s="485"/>
      <c r="BT164" s="485"/>
      <c r="BU164" s="485"/>
      <c r="BV164" s="485"/>
      <c r="BW164" s="485"/>
      <c r="BX164" s="485"/>
      <c r="BY164" s="485"/>
      <c r="BZ164" s="485"/>
      <c r="CA164" s="485"/>
      <c r="CB164" s="485"/>
      <c r="CC164" s="37"/>
      <c r="CD164" s="317"/>
      <c r="CE164" s="317"/>
      <c r="CF164" s="8" t="s">
        <v>219</v>
      </c>
      <c r="CG164" s="72"/>
      <c r="CH164" s="320">
        <f t="shared" ref="CH164" ca="1" si="492">IF(AND(CH163=$O162,CH163&gt;0),1,IF(CH163=0,0,OFFSET(CH163,,(CH163-$O162),1,1)-CH163+1))</f>
        <v>0</v>
      </c>
      <c r="CI164" s="320">
        <f ca="1">IF(AND(CI163=$O162,CI163&gt;0),1,IF(CI163=0,0,OFFSET(CI163,,(CI163-$O162),1,1)-CI163+1))</f>
        <v>0</v>
      </c>
      <c r="CJ164" s="320">
        <f t="shared" ref="CJ164:DA164" ca="1" si="493">IF(AND(CJ163=$O162,CJ163&gt;0),1,IF(CJ163=0,0,OFFSET(CJ163,,(CJ163-$O162),1,1)-CJ163+1))</f>
        <v>0</v>
      </c>
      <c r="CK164" s="320">
        <f t="shared" ca="1" si="493"/>
        <v>0</v>
      </c>
      <c r="CL164" s="320">
        <f t="shared" ca="1" si="493"/>
        <v>0</v>
      </c>
      <c r="CM164" s="320">
        <f t="shared" ca="1" si="493"/>
        <v>0</v>
      </c>
      <c r="CN164" s="320">
        <f t="shared" ca="1" si="493"/>
        <v>0</v>
      </c>
      <c r="CO164" s="320">
        <f t="shared" ca="1" si="493"/>
        <v>0</v>
      </c>
      <c r="CP164" s="320">
        <f t="shared" ca="1" si="493"/>
        <v>0</v>
      </c>
      <c r="CQ164" s="320">
        <f t="shared" ca="1" si="493"/>
        <v>0</v>
      </c>
      <c r="CR164" s="320">
        <f t="shared" ca="1" si="493"/>
        <v>0</v>
      </c>
      <c r="CS164" s="320">
        <f t="shared" ca="1" si="493"/>
        <v>0</v>
      </c>
      <c r="CT164" s="320">
        <f t="shared" ca="1" si="493"/>
        <v>0</v>
      </c>
      <c r="CU164" s="320">
        <f t="shared" ca="1" si="493"/>
        <v>0</v>
      </c>
      <c r="CV164" s="320">
        <f t="shared" ca="1" si="493"/>
        <v>0</v>
      </c>
      <c r="CW164" s="320">
        <f t="shared" ca="1" si="493"/>
        <v>0</v>
      </c>
      <c r="CX164" s="320">
        <f t="shared" ca="1" si="493"/>
        <v>0</v>
      </c>
      <c r="CY164" s="320">
        <f t="shared" ca="1" si="493"/>
        <v>0</v>
      </c>
      <c r="CZ164" s="320">
        <f t="shared" ca="1" si="493"/>
        <v>0</v>
      </c>
      <c r="DA164" s="320">
        <f t="shared" ca="1" si="493"/>
        <v>0</v>
      </c>
    </row>
    <row r="165" spans="2:105" ht="15" hidden="1" customHeight="1" outlineLevel="1">
      <c r="B165" s="287"/>
      <c r="C165" s="361"/>
      <c r="D165" s="358"/>
      <c r="E165" s="358"/>
      <c r="F165" s="362" t="str">
        <f>_xlfn.IFNA(INDEX(Table_Def[[Asset category]:[Unit]],MATCH(Insert_Assets!C165,Table_Def[Asset category],0),2),"")</f>
        <v/>
      </c>
      <c r="G165" s="363"/>
      <c r="H165" s="356" t="s">
        <v>221</v>
      </c>
      <c r="I165" s="364">
        <f t="shared" si="444"/>
        <v>0</v>
      </c>
      <c r="J165" s="358"/>
      <c r="K165" s="359"/>
      <c r="L165" s="347">
        <f>SUMIF($K$21:$K$383,K165,$I$21:$I$383)</f>
        <v>0</v>
      </c>
      <c r="M165" s="346">
        <f t="shared" si="473"/>
        <v>1</v>
      </c>
      <c r="N165" s="347">
        <f t="shared" si="441"/>
        <v>0</v>
      </c>
      <c r="O165" s="74">
        <f>_xlfn.IFNA(INDEX(Table_Def[],MATCH(C165,Table_Def[Asset category],0),3),0)</f>
        <v>0</v>
      </c>
      <c r="Q165" s="11"/>
      <c r="R165" s="208"/>
      <c r="S165" s="208"/>
      <c r="T165" s="208"/>
      <c r="U165" s="485"/>
      <c r="V165" s="485"/>
      <c r="W165" s="485"/>
      <c r="X165" s="485"/>
      <c r="Y165" s="485"/>
      <c r="Z165" s="485"/>
      <c r="AA165" s="485"/>
      <c r="AB165" s="485"/>
      <c r="AC165" s="485"/>
      <c r="AD165" s="485"/>
      <c r="AE165" s="485"/>
      <c r="AF165" s="485"/>
      <c r="AG165" s="485"/>
      <c r="AH165" s="485"/>
      <c r="AI165" s="485"/>
      <c r="AJ165" s="485"/>
      <c r="AK165" s="485"/>
      <c r="AL165" s="485"/>
      <c r="AM165" s="485"/>
      <c r="AN165" s="485"/>
      <c r="AO165" s="485"/>
      <c r="AP165" s="485"/>
      <c r="AQ165" s="485"/>
      <c r="AR165" s="485"/>
      <c r="AS165" s="485"/>
      <c r="AT165" s="485"/>
      <c r="AU165" s="485"/>
      <c r="AV165" s="485"/>
      <c r="AW165" s="485"/>
      <c r="AX165" s="485"/>
      <c r="AY165" s="485"/>
      <c r="AZ165" s="485"/>
      <c r="BA165" s="485"/>
      <c r="BB165" s="485"/>
      <c r="BC165" s="485"/>
      <c r="BD165" s="485"/>
      <c r="BE165" s="485"/>
      <c r="BF165" s="485"/>
      <c r="BG165" s="485"/>
      <c r="BH165" s="485"/>
      <c r="BI165" s="485"/>
      <c r="BJ165" s="485"/>
      <c r="BK165" s="485"/>
      <c r="BL165" s="485"/>
      <c r="BM165" s="485"/>
      <c r="BN165" s="485"/>
      <c r="BO165" s="485"/>
      <c r="BP165" s="485"/>
      <c r="BQ165" s="485"/>
      <c r="BR165" s="485"/>
      <c r="BS165" s="485"/>
      <c r="BT165" s="485"/>
      <c r="BU165" s="485"/>
      <c r="BV165" s="485"/>
      <c r="BW165" s="485"/>
      <c r="BX165" s="485"/>
      <c r="BY165" s="485"/>
      <c r="BZ165" s="485"/>
      <c r="CA165" s="485"/>
      <c r="CB165" s="485"/>
      <c r="CC165" s="37"/>
      <c r="CD165" s="317"/>
      <c r="CE165" s="317"/>
      <c r="CF165" s="8" t="s">
        <v>205</v>
      </c>
      <c r="CH165" s="321">
        <f t="shared" ref="CH165:CL165" si="494">IF($J162=CH$7,$I162*$M162,IF(CH163=$O162,$I162,
IF(CG165&gt;0,+CG165-CG166,0)))</f>
        <v>0</v>
      </c>
      <c r="CI165" s="321">
        <f t="shared" ca="1" si="494"/>
        <v>0</v>
      </c>
      <c r="CJ165" s="321">
        <f t="shared" ca="1" si="494"/>
        <v>0</v>
      </c>
      <c r="CK165" s="321">
        <f t="shared" ca="1" si="494"/>
        <v>0</v>
      </c>
      <c r="CL165" s="321">
        <f t="shared" ca="1" si="494"/>
        <v>0</v>
      </c>
      <c r="CM165" s="321">
        <f ca="1">IF($J162=CM$7,$I162*$M162,IF(CM163=$O162,$I162,
IF(CL165&gt;0,+CL165-CL166,0)))</f>
        <v>0</v>
      </c>
      <c r="CN165" s="321">
        <f t="shared" ref="CN165:DA165" ca="1" si="495">IF($J162=CN$7,$I162*$M162,IF(CN163=$O162,$I162,
IF(CM165&gt;0,+CM165-CM166,0)))</f>
        <v>0</v>
      </c>
      <c r="CO165" s="321">
        <f t="shared" ca="1" si="495"/>
        <v>0</v>
      </c>
      <c r="CP165" s="321">
        <f t="shared" ca="1" si="495"/>
        <v>0</v>
      </c>
      <c r="CQ165" s="321">
        <f t="shared" ca="1" si="495"/>
        <v>0</v>
      </c>
      <c r="CR165" s="321">
        <f t="shared" ca="1" si="495"/>
        <v>0</v>
      </c>
      <c r="CS165" s="321">
        <f t="shared" ca="1" si="495"/>
        <v>0</v>
      </c>
      <c r="CT165" s="321">
        <f t="shared" ca="1" si="495"/>
        <v>0</v>
      </c>
      <c r="CU165" s="321">
        <f t="shared" ca="1" si="495"/>
        <v>0</v>
      </c>
      <c r="CV165" s="321">
        <f t="shared" ca="1" si="495"/>
        <v>0</v>
      </c>
      <c r="CW165" s="321">
        <f t="shared" ca="1" si="495"/>
        <v>0</v>
      </c>
      <c r="CX165" s="321">
        <f t="shared" ca="1" si="495"/>
        <v>0</v>
      </c>
      <c r="CY165" s="321">
        <f t="shared" ca="1" si="495"/>
        <v>0</v>
      </c>
      <c r="CZ165" s="321">
        <f t="shared" ca="1" si="495"/>
        <v>0</v>
      </c>
      <c r="DA165" s="321">
        <f t="shared" ca="1" si="495"/>
        <v>0</v>
      </c>
    </row>
    <row r="166" spans="2:105" ht="15" hidden="1" customHeight="1" outlineLevel="1">
      <c r="B166" s="287"/>
      <c r="C166" s="361"/>
      <c r="D166" s="358"/>
      <c r="E166" s="358"/>
      <c r="F166" s="362" t="str">
        <f>_xlfn.IFNA(INDEX(Table_Def[[Asset category]:[Unit]],MATCH(Insert_Assets!C166,Table_Def[Asset category],0),2),"")</f>
        <v/>
      </c>
      <c r="G166" s="363"/>
      <c r="H166" s="356" t="s">
        <v>221</v>
      </c>
      <c r="I166" s="364">
        <f t="shared" si="444"/>
        <v>0</v>
      </c>
      <c r="J166" s="358"/>
      <c r="K166" s="359"/>
      <c r="L166" s="347">
        <f>SUMIF($K$21:$K$383,K166,$I$21:$I$383)</f>
        <v>0</v>
      </c>
      <c r="M166" s="346">
        <f t="shared" si="473"/>
        <v>1</v>
      </c>
      <c r="N166" s="347">
        <f t="shared" si="441"/>
        <v>0</v>
      </c>
      <c r="O166" s="74">
        <f>_xlfn.IFNA(INDEX(Table_Def[],MATCH(C166,Table_Def[Asset category],0),3),0)</f>
        <v>0</v>
      </c>
      <c r="Q166" s="11"/>
      <c r="R166" s="208"/>
      <c r="S166" s="208"/>
      <c r="T166" s="208"/>
      <c r="U166" s="485"/>
      <c r="V166" s="485"/>
      <c r="W166" s="485"/>
      <c r="X166" s="485"/>
      <c r="Y166" s="485"/>
      <c r="Z166" s="485"/>
      <c r="AA166" s="485"/>
      <c r="AB166" s="485"/>
      <c r="AC166" s="485"/>
      <c r="AD166" s="485"/>
      <c r="AE166" s="485"/>
      <c r="AF166" s="485"/>
      <c r="AG166" s="485"/>
      <c r="AH166" s="485"/>
      <c r="AI166" s="485"/>
      <c r="AJ166" s="485"/>
      <c r="AK166" s="485"/>
      <c r="AL166" s="485"/>
      <c r="AM166" s="485"/>
      <c r="AN166" s="485"/>
      <c r="AO166" s="485"/>
      <c r="AP166" s="485"/>
      <c r="AQ166" s="485"/>
      <c r="AR166" s="485"/>
      <c r="AS166" s="485"/>
      <c r="AT166" s="485"/>
      <c r="AU166" s="485"/>
      <c r="AV166" s="485"/>
      <c r="AW166" s="485"/>
      <c r="AX166" s="485"/>
      <c r="AY166" s="485"/>
      <c r="AZ166" s="485"/>
      <c r="BA166" s="485"/>
      <c r="BB166" s="485"/>
      <c r="BC166" s="485"/>
      <c r="BD166" s="485"/>
      <c r="BE166" s="485"/>
      <c r="BF166" s="485"/>
      <c r="BG166" s="485"/>
      <c r="BH166" s="485"/>
      <c r="BI166" s="485"/>
      <c r="BJ166" s="485"/>
      <c r="BK166" s="485"/>
      <c r="BL166" s="485"/>
      <c r="BM166" s="485"/>
      <c r="BN166" s="485"/>
      <c r="BO166" s="485"/>
      <c r="BP166" s="485"/>
      <c r="BQ166" s="485"/>
      <c r="BR166" s="485"/>
      <c r="BS166" s="485"/>
      <c r="BT166" s="485"/>
      <c r="BU166" s="485"/>
      <c r="BV166" s="485"/>
      <c r="BW166" s="485"/>
      <c r="BX166" s="485"/>
      <c r="BY166" s="485"/>
      <c r="BZ166" s="485"/>
      <c r="CA166" s="485"/>
      <c r="CB166" s="485"/>
      <c r="CC166" s="37"/>
      <c r="CD166" s="317"/>
      <c r="CE166" s="317"/>
      <c r="CF166" s="8" t="s">
        <v>206</v>
      </c>
      <c r="CG166" s="321"/>
      <c r="CH166" s="321" t="e">
        <f>IF(CH167&lt;1,0,CH168-CH167)</f>
        <v>#DIV/0!</v>
      </c>
      <c r="CI166" s="321" t="e">
        <f t="shared" ref="CI166:DA166" ca="1" si="496">IF(CI167&lt;1,0,CI168-CI167)</f>
        <v>#DIV/0!</v>
      </c>
      <c r="CJ166" s="321" t="e">
        <f t="shared" ca="1" si="496"/>
        <v>#DIV/0!</v>
      </c>
      <c r="CK166" s="321" t="e">
        <f t="shared" ca="1" si="496"/>
        <v>#DIV/0!</v>
      </c>
      <c r="CL166" s="321" t="e">
        <f t="shared" ca="1" si="496"/>
        <v>#DIV/0!</v>
      </c>
      <c r="CM166" s="321" t="e">
        <f t="shared" ca="1" si="496"/>
        <v>#DIV/0!</v>
      </c>
      <c r="CN166" s="321" t="e">
        <f t="shared" ca="1" si="496"/>
        <v>#DIV/0!</v>
      </c>
      <c r="CO166" s="321" t="e">
        <f t="shared" ca="1" si="496"/>
        <v>#DIV/0!</v>
      </c>
      <c r="CP166" s="321" t="e">
        <f t="shared" ca="1" si="496"/>
        <v>#DIV/0!</v>
      </c>
      <c r="CQ166" s="321" t="e">
        <f t="shared" ca="1" si="496"/>
        <v>#DIV/0!</v>
      </c>
      <c r="CR166" s="321" t="e">
        <f t="shared" ca="1" si="496"/>
        <v>#DIV/0!</v>
      </c>
      <c r="CS166" s="321" t="e">
        <f t="shared" ca="1" si="496"/>
        <v>#DIV/0!</v>
      </c>
      <c r="CT166" s="321" t="e">
        <f t="shared" ca="1" si="496"/>
        <v>#DIV/0!</v>
      </c>
      <c r="CU166" s="321" t="e">
        <f t="shared" ca="1" si="496"/>
        <v>#DIV/0!</v>
      </c>
      <c r="CV166" s="321" t="e">
        <f t="shared" ca="1" si="496"/>
        <v>#DIV/0!</v>
      </c>
      <c r="CW166" s="321" t="e">
        <f t="shared" ca="1" si="496"/>
        <v>#DIV/0!</v>
      </c>
      <c r="CX166" s="321" t="e">
        <f t="shared" ca="1" si="496"/>
        <v>#DIV/0!</v>
      </c>
      <c r="CY166" s="321" t="e">
        <f t="shared" ca="1" si="496"/>
        <v>#DIV/0!</v>
      </c>
      <c r="CZ166" s="321" t="e">
        <f t="shared" ca="1" si="496"/>
        <v>#DIV/0!</v>
      </c>
      <c r="DA166" s="321" t="e">
        <f t="shared" ca="1" si="496"/>
        <v>#DIV/0!</v>
      </c>
    </row>
    <row r="167" spans="2:105" ht="15" hidden="1" customHeight="1" outlineLevel="1">
      <c r="B167" s="287"/>
      <c r="C167" s="361"/>
      <c r="D167" s="358"/>
      <c r="E167" s="358"/>
      <c r="F167" s="362" t="str">
        <f>_xlfn.IFNA(INDEX(Table_Def[[Asset category]:[Unit]],MATCH(Insert_Assets!C167,Table_Def[Asset category],0),2),"")</f>
        <v/>
      </c>
      <c r="G167" s="363"/>
      <c r="H167" s="356" t="s">
        <v>221</v>
      </c>
      <c r="I167" s="364">
        <f t="shared" si="444"/>
        <v>0</v>
      </c>
      <c r="J167" s="358"/>
      <c r="K167" s="359"/>
      <c r="L167" s="347">
        <f>SUMIF($K$21:$K$383,K167,$I$21:$I$383)</f>
        <v>0</v>
      </c>
      <c r="M167" s="346">
        <f t="shared" si="473"/>
        <v>1</v>
      </c>
      <c r="N167" s="347">
        <f t="shared" si="441"/>
        <v>0</v>
      </c>
      <c r="O167" s="74">
        <f>_xlfn.IFNA(INDEX(Table_Def[],MATCH(C167,Table_Def[Asset category],0),3),0)</f>
        <v>0</v>
      </c>
      <c r="Q167" s="11"/>
      <c r="R167" s="208"/>
      <c r="S167" s="208"/>
      <c r="T167" s="208"/>
      <c r="U167" s="485"/>
      <c r="V167" s="485"/>
      <c r="W167" s="485"/>
      <c r="X167" s="485"/>
      <c r="Y167" s="485"/>
      <c r="Z167" s="485"/>
      <c r="AA167" s="485"/>
      <c r="AB167" s="485"/>
      <c r="AC167" s="485"/>
      <c r="AD167" s="485"/>
      <c r="AE167" s="485"/>
      <c r="AF167" s="485"/>
      <c r="AG167" s="485"/>
      <c r="AH167" s="485"/>
      <c r="AI167" s="485"/>
      <c r="AJ167" s="485"/>
      <c r="AK167" s="485"/>
      <c r="AL167" s="485"/>
      <c r="AM167" s="485"/>
      <c r="AN167" s="485"/>
      <c r="AO167" s="485"/>
      <c r="AP167" s="485"/>
      <c r="AQ167" s="485"/>
      <c r="AR167" s="485"/>
      <c r="AS167" s="485"/>
      <c r="AT167" s="485"/>
      <c r="AU167" s="485"/>
      <c r="AV167" s="485"/>
      <c r="AW167" s="485"/>
      <c r="AX167" s="485"/>
      <c r="AY167" s="485"/>
      <c r="AZ167" s="485"/>
      <c r="BA167" s="485"/>
      <c r="BB167" s="485"/>
      <c r="BC167" s="485"/>
      <c r="BD167" s="485"/>
      <c r="BE167" s="485"/>
      <c r="BF167" s="485"/>
      <c r="BG167" s="485"/>
      <c r="BH167" s="485"/>
      <c r="BI167" s="485"/>
      <c r="BJ167" s="485"/>
      <c r="BK167" s="485"/>
      <c r="BL167" s="485"/>
      <c r="BM167" s="485"/>
      <c r="BN167" s="485"/>
      <c r="BO167" s="485"/>
      <c r="BP167" s="485"/>
      <c r="BQ167" s="485"/>
      <c r="BR167" s="485"/>
      <c r="BS167" s="485"/>
      <c r="BT167" s="485"/>
      <c r="BU167" s="485"/>
      <c r="BV167" s="485"/>
      <c r="BW167" s="485"/>
      <c r="BX167" s="485"/>
      <c r="BY167" s="485"/>
      <c r="BZ167" s="485"/>
      <c r="CA167" s="485"/>
      <c r="CB167" s="485"/>
      <c r="CC167" s="37"/>
      <c r="CD167" s="317"/>
      <c r="CE167" s="317"/>
      <c r="CF167" s="8" t="s">
        <v>207</v>
      </c>
      <c r="CH167" s="321" t="e">
        <f>CH165*Insert_Finance!$D$32</f>
        <v>#DIV/0!</v>
      </c>
      <c r="CI167" s="321" t="e">
        <f ca="1">CI165*Insert_Finance!$D$32</f>
        <v>#DIV/0!</v>
      </c>
      <c r="CJ167" s="321" t="e">
        <f ca="1">CJ165*Insert_Finance!$D$32</f>
        <v>#DIV/0!</v>
      </c>
      <c r="CK167" s="321" t="e">
        <f ca="1">CK165*Insert_Finance!$D$32</f>
        <v>#DIV/0!</v>
      </c>
      <c r="CL167" s="321" t="e">
        <f ca="1">CL165*Insert_Finance!$D$32</f>
        <v>#DIV/0!</v>
      </c>
      <c r="CM167" s="321" t="e">
        <f ca="1">CM165*Insert_Finance!$D$32</f>
        <v>#DIV/0!</v>
      </c>
      <c r="CN167" s="321" t="e">
        <f ca="1">CN165*Insert_Finance!$D$32</f>
        <v>#DIV/0!</v>
      </c>
      <c r="CO167" s="321" t="e">
        <f ca="1">CO165*Insert_Finance!$D$32</f>
        <v>#DIV/0!</v>
      </c>
      <c r="CP167" s="321" t="e">
        <f ca="1">CP165*Insert_Finance!$D$32</f>
        <v>#DIV/0!</v>
      </c>
      <c r="CQ167" s="321" t="e">
        <f ca="1">CQ165*Insert_Finance!$D$32</f>
        <v>#DIV/0!</v>
      </c>
      <c r="CR167" s="321" t="e">
        <f ca="1">CR165*Insert_Finance!$D$32</f>
        <v>#DIV/0!</v>
      </c>
      <c r="CS167" s="321" t="e">
        <f ca="1">CS165*Insert_Finance!$D$32</f>
        <v>#DIV/0!</v>
      </c>
      <c r="CT167" s="321" t="e">
        <f ca="1">CT165*Insert_Finance!$D$32</f>
        <v>#DIV/0!</v>
      </c>
      <c r="CU167" s="321" t="e">
        <f ca="1">CU165*Insert_Finance!$D$32</f>
        <v>#DIV/0!</v>
      </c>
      <c r="CV167" s="321" t="e">
        <f ca="1">CV165*Insert_Finance!$D$32</f>
        <v>#DIV/0!</v>
      </c>
      <c r="CW167" s="321" t="e">
        <f ca="1">CW165*Insert_Finance!$D$32</f>
        <v>#DIV/0!</v>
      </c>
      <c r="CX167" s="321" t="e">
        <f ca="1">CX165*Insert_Finance!$D$32</f>
        <v>#DIV/0!</v>
      </c>
      <c r="CY167" s="321" t="e">
        <f ca="1">CY165*Insert_Finance!$D$32</f>
        <v>#DIV/0!</v>
      </c>
      <c r="CZ167" s="321" t="e">
        <f ca="1">CZ165*Insert_Finance!$D$32</f>
        <v>#DIV/0!</v>
      </c>
      <c r="DA167" s="321" t="e">
        <f ca="1">DA165*Insert_Finance!$D$32</f>
        <v>#DIV/0!</v>
      </c>
    </row>
    <row r="168" spans="2:105" ht="15" hidden="1" customHeight="1" outlineLevel="1">
      <c r="B168" s="287"/>
      <c r="C168" s="365"/>
      <c r="D168" s="366"/>
      <c r="E168" s="366"/>
      <c r="F168" s="367" t="str">
        <f>_xlfn.IFNA(INDEX(Table_Def[[Asset category]:[Unit]],MATCH(Insert_Assets!C168,Table_Def[Asset category],0),2),"")</f>
        <v/>
      </c>
      <c r="G168" s="368"/>
      <c r="H168" s="369" t="s">
        <v>221</v>
      </c>
      <c r="I168" s="370">
        <f t="shared" si="444"/>
        <v>0</v>
      </c>
      <c r="J168" s="366"/>
      <c r="K168" s="371"/>
      <c r="L168" s="372">
        <f>SUMIF($K$21:$K$383,K168,$I$21:$I$383)</f>
        <v>0</v>
      </c>
      <c r="M168" s="373">
        <f t="shared" si="473"/>
        <v>1</v>
      </c>
      <c r="N168" s="372">
        <f t="shared" si="441"/>
        <v>0</v>
      </c>
      <c r="O168" s="374">
        <f>_xlfn.IFNA(INDEX(Table_Def[],MATCH(C168,Table_Def[Asset category],0),3),0)</f>
        <v>0</v>
      </c>
      <c r="Q168" s="11"/>
      <c r="R168" s="208"/>
      <c r="S168" s="208"/>
      <c r="T168" s="208"/>
      <c r="U168" s="486"/>
      <c r="V168" s="486"/>
      <c r="W168" s="486"/>
      <c r="X168" s="486"/>
      <c r="Y168" s="486"/>
      <c r="Z168" s="486"/>
      <c r="AA168" s="486"/>
      <c r="AB168" s="486"/>
      <c r="AC168" s="486"/>
      <c r="AD168" s="486"/>
      <c r="AE168" s="486"/>
      <c r="AF168" s="486"/>
      <c r="AG168" s="486"/>
      <c r="AH168" s="486"/>
      <c r="AI168" s="486"/>
      <c r="AJ168" s="486"/>
      <c r="AK168" s="486"/>
      <c r="AL168" s="486"/>
      <c r="AM168" s="486"/>
      <c r="AN168" s="486"/>
      <c r="AO168" s="486"/>
      <c r="AP168" s="486"/>
      <c r="AQ168" s="486"/>
      <c r="AR168" s="486"/>
      <c r="AS168" s="486"/>
      <c r="AT168" s="486"/>
      <c r="AU168" s="486"/>
      <c r="AV168" s="486"/>
      <c r="AW168" s="486"/>
      <c r="AX168" s="486"/>
      <c r="AY168" s="486"/>
      <c r="AZ168" s="486"/>
      <c r="BA168" s="486"/>
      <c r="BB168" s="486"/>
      <c r="BC168" s="486"/>
      <c r="BD168" s="486"/>
      <c r="BE168" s="486"/>
      <c r="BF168" s="486"/>
      <c r="BG168" s="486"/>
      <c r="BH168" s="486"/>
      <c r="BI168" s="486"/>
      <c r="BJ168" s="486"/>
      <c r="BK168" s="486"/>
      <c r="BL168" s="486"/>
      <c r="BM168" s="486"/>
      <c r="BN168" s="486"/>
      <c r="BO168" s="486"/>
      <c r="BP168" s="486"/>
      <c r="BQ168" s="486"/>
      <c r="BR168" s="486"/>
      <c r="BS168" s="486"/>
      <c r="BT168" s="486"/>
      <c r="BU168" s="486"/>
      <c r="BV168" s="486"/>
      <c r="BW168" s="486"/>
      <c r="BX168" s="486"/>
      <c r="BY168" s="486"/>
      <c r="BZ168" s="486"/>
      <c r="CA168" s="486"/>
      <c r="CB168" s="486"/>
      <c r="CC168" s="37"/>
      <c r="CD168" s="317"/>
      <c r="CE168" s="317"/>
      <c r="CF168" s="8" t="s">
        <v>208</v>
      </c>
      <c r="CG168" s="321"/>
      <c r="CH168" s="321">
        <f ca="1">IF(CH165=0,0,
IF(CH165&lt;1,0,
IF($O162-CH163&lt;&gt;$O162,-PMT(Insert_Finance!$D$32,$O162,OFFSET(CH165,,(CH163-$O162),1,1),0,0),
IF(CH163=0,0,CG168))))</f>
        <v>0</v>
      </c>
      <c r="CI168" s="321">
        <f ca="1">IF(CI165=0,0,
IF(CI165&lt;1,0,
IF($O162-CI163&lt;&gt;$O162,-PMT(Insert_Finance!$D$32,$O162,OFFSET(CI165,,(CI163-$O162),1,1),0,0),
IF(CI163=0,0,CH168))))</f>
        <v>0</v>
      </c>
      <c r="CJ168" s="321">
        <f ca="1">IF(CJ165=0,0,
IF(CJ165&lt;1,0,
IF($O162-CJ163&lt;&gt;$O162,-PMT(Insert_Finance!$D$32,$O162,OFFSET(CJ165,,(CJ163-$O162),1,1),0,0),
IF(CJ163=0,0,CI168))))</f>
        <v>0</v>
      </c>
      <c r="CK168" s="321">
        <f ca="1">IF(CK165=0,0,
IF(CK165&lt;1,0,
IF($O162-CK163&lt;&gt;$O162,-PMT(Insert_Finance!$D$32,$O162,OFFSET(CK165,,(CK163-$O162),1,1),0,0),
IF(CK163=0,0,CJ168))))</f>
        <v>0</v>
      </c>
      <c r="CL168" s="321">
        <f ca="1">IF(CL165=0,0,
IF(CL165&lt;1,0,
IF($O162-CL163&lt;&gt;$O162,-PMT(Insert_Finance!$D$32,$O162,OFFSET(CL165,,(CL163-$O162),1,1),0,0),
IF(CL163=0,0,CK168))))</f>
        <v>0</v>
      </c>
      <c r="CM168" s="321">
        <f ca="1">IF(CM165=0,0,
IF(CM165&lt;1,0,
IF($O162-CM163&lt;&gt;$O162,-PMT(Insert_Finance!$D$32,$O162,OFFSET(CM165,,(CM163-$O162),1,1),0,0),
IF(CM163=0,0,CL168))))</f>
        <v>0</v>
      </c>
      <c r="CN168" s="321">
        <f ca="1">IF(CN165=0,0,
IF(CN165&lt;1,0,
IF($O162-CN163&lt;&gt;$O162,-PMT(Insert_Finance!$D$32,$O162,OFFSET(CN165,,(CN163-$O162),1,1),0,0),
IF(CN163=0,0,CM168))))</f>
        <v>0</v>
      </c>
      <c r="CO168" s="321">
        <f ca="1">IF(CO165=0,0,
IF(CO165&lt;1,0,
IF($O162-CO163&lt;&gt;$O162,-PMT(Insert_Finance!$D$32,$O162,OFFSET(CO165,,(CO163-$O162),1,1),0,0),
IF(CO163=0,0,CN168))))</f>
        <v>0</v>
      </c>
      <c r="CP168" s="321">
        <f ca="1">IF(CP165=0,0,
IF(CP165&lt;1,0,
IF($O162-CP163&lt;&gt;$O162,-PMT(Insert_Finance!$D$32,$O162,OFFSET(CP165,,(CP163-$O162),1,1),0,0),
IF(CP163=0,0,CO168))))</f>
        <v>0</v>
      </c>
      <c r="CQ168" s="321">
        <f ca="1">IF(CQ165=0,0,
IF(CQ165&lt;1,0,
IF($O162-CQ163&lt;&gt;$O162,-PMT(Insert_Finance!$D$32,$O162,OFFSET(CQ165,,(CQ163-$O162),1,1),0,0),
IF(CQ163=0,0,CP168))))</f>
        <v>0</v>
      </c>
      <c r="CR168" s="321">
        <f ca="1">IF(CR165=0,0,
IF(CR165&lt;1,0,
IF($O162-CR163&lt;&gt;$O162,-PMT(Insert_Finance!$D$32,$O162,OFFSET(CR165,,(CR163-$O162),1,1),0,0),
IF(CR163=0,0,CQ168))))</f>
        <v>0</v>
      </c>
      <c r="CS168" s="321">
        <f ca="1">IF(CS165=0,0,
IF(CS165&lt;1,0,
IF($O162-CS163&lt;&gt;$O162,-PMT(Insert_Finance!$D$32,$O162,OFFSET(CS165,,(CS163-$O162),1,1),0,0),
IF(CS163=0,0,CR168))))</f>
        <v>0</v>
      </c>
      <c r="CT168" s="321">
        <f ca="1">IF(CT165=0,0,
IF(CT165&lt;1,0,
IF($O162-CT163&lt;&gt;$O162,-PMT(Insert_Finance!$D$32,$O162,OFFSET(CT165,,(CT163-$O162),1,1),0,0),
IF(CT163=0,0,CS168))))</f>
        <v>0</v>
      </c>
      <c r="CU168" s="321">
        <f ca="1">IF(CU165=0,0,
IF(CU165&lt;1,0,
IF($O162-CU163&lt;&gt;$O162,-PMT(Insert_Finance!$D$32,$O162,OFFSET(CU165,,(CU163-$O162),1,1),0,0),
IF(CU163=0,0,CT168))))</f>
        <v>0</v>
      </c>
      <c r="CV168" s="321">
        <f ca="1">IF(CV165=0,0,
IF(CV165&lt;1,0,
IF($O162-CV163&lt;&gt;$O162,-PMT(Insert_Finance!$D$32,$O162,OFFSET(CV165,,(CV163-$O162),1,1),0,0),
IF(CV163=0,0,CU168))))</f>
        <v>0</v>
      </c>
      <c r="CW168" s="321">
        <f ca="1">IF(CW165=0,0,
IF(CW165&lt;1,0,
IF($O162-CW163&lt;&gt;$O162,-PMT(Insert_Finance!$D$32,$O162,OFFSET(CW165,,(CW163-$O162),1,1),0,0),
IF(CW163=0,0,CV168))))</f>
        <v>0</v>
      </c>
      <c r="CX168" s="321">
        <f ca="1">IF(CX165=0,0,
IF(CX165&lt;1,0,
IF($O162-CX163&lt;&gt;$O162,-PMT(Insert_Finance!$D$32,$O162,OFFSET(CX165,,(CX163-$O162),1,1),0,0),
IF(CX163=0,0,CW168))))</f>
        <v>0</v>
      </c>
      <c r="CY168" s="321">
        <f ca="1">IF(CY165=0,0,
IF(CY165&lt;1,0,
IF($O162-CY163&lt;&gt;$O162,-PMT(Insert_Finance!$D$32,$O162,OFFSET(CY165,,(CY163-$O162),1,1),0,0),
IF(CY163=0,0,CX168))))</f>
        <v>0</v>
      </c>
      <c r="CZ168" s="321">
        <f ca="1">IF(CZ165=0,0,
IF(CZ165&lt;1,0,
IF($O162-CZ163&lt;&gt;$O162,-PMT(Insert_Finance!$D$32,$O162,OFFSET(CZ165,,(CZ163-$O162),1,1),0,0),
IF(CZ163=0,0,CY168))))</f>
        <v>0</v>
      </c>
      <c r="DA168" s="321">
        <f ca="1">IF(DA165=0,0,
IF(DA165&lt;1,0,
IF($O162-DA163&lt;&gt;$O162,-PMT(Insert_Finance!$D$32,$O162,OFFSET(DA165,,(DA163-$O162),1,1),0,0),
IF(DA163=0,0,CZ168))))</f>
        <v>0</v>
      </c>
    </row>
    <row r="169" spans="2:105" s="296" customFormat="1" ht="30" customHeight="1" collapsed="1">
      <c r="B169" s="290"/>
      <c r="C169" s="607" t="s">
        <v>222</v>
      </c>
      <c r="D169" s="607"/>
      <c r="E169" s="607"/>
      <c r="F169" s="607"/>
      <c r="G169" s="607"/>
      <c r="H169" s="607"/>
      <c r="I169" s="607"/>
      <c r="J169" s="607"/>
      <c r="K169" s="607"/>
      <c r="L169" s="607"/>
      <c r="M169" s="607"/>
      <c r="N169" s="607"/>
      <c r="O169" s="607"/>
      <c r="Q169" s="297"/>
      <c r="R169" s="452"/>
      <c r="S169" s="452"/>
      <c r="T169" s="452"/>
      <c r="U169" s="487"/>
      <c r="V169" s="487"/>
      <c r="W169" s="487"/>
      <c r="X169" s="487"/>
      <c r="Y169" s="487"/>
      <c r="Z169" s="487"/>
      <c r="AA169" s="487"/>
      <c r="AB169" s="487"/>
      <c r="AC169" s="487"/>
      <c r="AD169" s="487"/>
      <c r="AE169" s="487"/>
      <c r="AF169" s="487"/>
      <c r="AG169" s="487"/>
      <c r="AH169" s="487"/>
      <c r="AI169" s="487"/>
      <c r="AJ169" s="487"/>
      <c r="AK169" s="487"/>
      <c r="AL169" s="487"/>
      <c r="AM169" s="487"/>
      <c r="AN169" s="487"/>
      <c r="AO169" s="487"/>
      <c r="AP169" s="487"/>
      <c r="AQ169" s="487"/>
      <c r="AR169" s="487"/>
      <c r="AS169" s="487"/>
      <c r="AT169" s="487"/>
      <c r="AU169" s="487"/>
      <c r="AV169" s="487"/>
      <c r="AW169" s="487"/>
      <c r="AX169" s="487"/>
      <c r="AY169" s="487"/>
      <c r="AZ169" s="487"/>
      <c r="BA169" s="487"/>
      <c r="BB169" s="487"/>
      <c r="BC169" s="487"/>
      <c r="BD169" s="487"/>
      <c r="BE169" s="487"/>
      <c r="BF169" s="487"/>
      <c r="BG169" s="487"/>
      <c r="BH169" s="487"/>
      <c r="BI169" s="487"/>
      <c r="BJ169" s="487"/>
      <c r="BK169" s="487"/>
      <c r="BL169" s="487"/>
      <c r="BM169" s="487"/>
      <c r="BN169" s="487"/>
      <c r="BO169" s="487"/>
      <c r="BP169" s="487"/>
      <c r="BQ169" s="487"/>
      <c r="BR169" s="487"/>
      <c r="BS169" s="487"/>
      <c r="BT169" s="487"/>
      <c r="BU169" s="487"/>
      <c r="BV169" s="487"/>
      <c r="BW169" s="487"/>
      <c r="BX169" s="487"/>
      <c r="BY169" s="487"/>
      <c r="BZ169" s="487"/>
      <c r="CA169" s="487"/>
      <c r="CB169" s="487"/>
      <c r="CC169" s="298"/>
      <c r="CD169" s="299"/>
      <c r="CE169" s="299"/>
      <c r="CG169" s="300"/>
      <c r="CH169" s="300"/>
      <c r="CI169" s="300"/>
      <c r="CJ169" s="300"/>
      <c r="CK169" s="300"/>
      <c r="CL169" s="300"/>
      <c r="CM169" s="300"/>
      <c r="CN169" s="300"/>
      <c r="CO169" s="300"/>
      <c r="CP169" s="300"/>
      <c r="CQ169" s="300"/>
      <c r="CR169" s="300"/>
      <c r="CS169" s="300"/>
      <c r="CT169" s="300"/>
      <c r="CU169" s="300"/>
      <c r="CV169" s="300"/>
      <c r="CW169" s="300"/>
      <c r="CX169" s="300"/>
      <c r="CY169" s="300"/>
      <c r="CZ169" s="300"/>
      <c r="DA169" s="300"/>
    </row>
    <row r="170" spans="2:105" ht="30" customHeight="1">
      <c r="B170" s="287"/>
      <c r="C170" s="310"/>
      <c r="D170" s="310"/>
      <c r="E170" s="310"/>
      <c r="F170" s="311" t="str">
        <f>_xlfn.IFNA(INDEX(Table_Def[[Asset category]:[Unit]],MATCH(Insert_Assets!C170,Table_Def[Asset category],0),2),"")</f>
        <v/>
      </c>
      <c r="G170" s="481"/>
      <c r="H170" s="440" t="s">
        <v>221</v>
      </c>
      <c r="I170" s="544">
        <f t="shared" si="444"/>
        <v>0</v>
      </c>
      <c r="J170" s="376"/>
      <c r="K170" s="310"/>
      <c r="L170" s="544">
        <f>SUMIF($K$21:$K$383,K170,$I$21:$I$383)</f>
        <v>0</v>
      </c>
      <c r="M170" s="543">
        <f t="shared" ref="M170:M201" si="497">_xlfn.IFNA(IF(K170=0,1,IF(1-(INDEX($C$11:$D$11,MATCH(K170,$C$11:$C$11,0),2)/L170)&lt;0,0,1-(INDEX($C$11:$D$11,MATCH(K170,$C$11:$C$11,0),2)/L170))),1)</f>
        <v>1</v>
      </c>
      <c r="N170" s="544">
        <f t="shared" si="441"/>
        <v>0</v>
      </c>
      <c r="O170" s="314">
        <f>_xlfn.IFNA(IF(INDEX(Table_Def[],MATCH(C170,Table_Def[Asset category],0),3)=0,20,INDEX(Table_Def[],MATCH(C170,Table_Def[Asset category],0),3)),0)</f>
        <v>0</v>
      </c>
      <c r="Q170" s="11"/>
      <c r="R170" s="208"/>
      <c r="S170" s="208"/>
      <c r="T170" s="208"/>
      <c r="U170" s="488">
        <f>SUMIF($CH$7:$DA$7,U$16,$CH174:$DA174)</f>
        <v>0</v>
      </c>
      <c r="V170" s="488">
        <f>SUMIF($CH$7:$DA$7,U$16,$CH173:$DA173)</f>
        <v>0</v>
      </c>
      <c r="W170" s="488">
        <f>SUMIF($CH$7:$DA$7,U$16,$CH175:$DA175)</f>
        <v>0</v>
      </c>
      <c r="X170" s="488">
        <f>SUMIF($CH$7:$DA$7,X$16,$CH174:$DA174)</f>
        <v>0</v>
      </c>
      <c r="Y170" s="488">
        <f>SUMIF($CH$7:$DA$7,X$16,$CH173:$DA173)</f>
        <v>0</v>
      </c>
      <c r="Z170" s="488">
        <f>SUMIF($CH$7:$DA$7,X$16,$CH175:$DA175)</f>
        <v>0</v>
      </c>
      <c r="AA170" s="488">
        <f>SUMIF($CH$7:$DA$7,AA$16,$CH174:$DA174)</f>
        <v>0</v>
      </c>
      <c r="AB170" s="488">
        <f>SUMIF($CH$7:$DA$7,AA$16,$CH173:$DA173)</f>
        <v>0</v>
      </c>
      <c r="AC170" s="488">
        <f>SUMIF($CH$7:$DA$7,AA$16,$CH175:$DA175)</f>
        <v>0</v>
      </c>
      <c r="AD170" s="488">
        <f>SUMIF($CH$7:$DA$7,AD$16,$CH174:$DA174)</f>
        <v>0</v>
      </c>
      <c r="AE170" s="488">
        <f>SUMIF($CH$7:$DA$7,AD$16,$CH173:$DA173)</f>
        <v>0</v>
      </c>
      <c r="AF170" s="488">
        <f>SUMIF($CH$7:$DA$7,AD$16,$CH175:$DA175)</f>
        <v>0</v>
      </c>
      <c r="AG170" s="488">
        <f>SUMIF($CH$7:$DA$7,AG$16,$CH174:$DA174)</f>
        <v>0</v>
      </c>
      <c r="AH170" s="488">
        <f>SUMIF($CH$7:$DA$7,AG$16,$CH173:$DA173)</f>
        <v>0</v>
      </c>
      <c r="AI170" s="488">
        <f>SUMIF($CH$7:$DA$7,AG$16,$CH175:$DA175)</f>
        <v>0</v>
      </c>
      <c r="AJ170" s="488">
        <f>SUMIF($CH$7:$DA$7,AJ$16,$CH174:$DA174)</f>
        <v>0</v>
      </c>
      <c r="AK170" s="488">
        <f>SUMIF($CH$7:$DA$7,AJ$16,$CH173:$DA173)</f>
        <v>0</v>
      </c>
      <c r="AL170" s="488">
        <f>SUMIF($CH$7:$DA$7,AJ$16,$CH175:$DA175)</f>
        <v>0</v>
      </c>
      <c r="AM170" s="488">
        <f>SUMIF($CH$7:$DA$7,AM$16,$CH174:$DA174)</f>
        <v>0</v>
      </c>
      <c r="AN170" s="488">
        <f>SUMIF($CH$7:$DA$7,AM$16,$CH173:$DA173)</f>
        <v>0</v>
      </c>
      <c r="AO170" s="488">
        <f>SUMIF($CH$7:$DA$7,AM$16,$CH175:$DA175)</f>
        <v>0</v>
      </c>
      <c r="AP170" s="488">
        <f>SUMIF($CH$7:$DA$7,AP$16,$CH174:$DA174)</f>
        <v>0</v>
      </c>
      <c r="AQ170" s="488">
        <f>SUMIF($CH$7:$DA$7,AP$16,$CH173:$DA173)</f>
        <v>0</v>
      </c>
      <c r="AR170" s="488">
        <f>SUMIF($CH$7:$DA$7,AP$16,$CH175:$DA175)</f>
        <v>0</v>
      </c>
      <c r="AS170" s="488">
        <f>SUMIF($CH$7:$DA$7,AS$16,$CH174:$DA174)</f>
        <v>0</v>
      </c>
      <c r="AT170" s="488">
        <f>SUMIF($CH$7:$DA$7,AS$16,$CH173:$DA173)</f>
        <v>0</v>
      </c>
      <c r="AU170" s="488">
        <f>SUMIF($CH$7:$DA$7,AS$16,$CH175:$DA175)</f>
        <v>0</v>
      </c>
      <c r="AV170" s="488">
        <f>SUMIF($CH$7:$DA$7,AV$16,$CH174:$DA174)</f>
        <v>0</v>
      </c>
      <c r="AW170" s="488">
        <f>SUMIF($CH$7:$DA$7,AV$16,$CH173:$DA173)</f>
        <v>0</v>
      </c>
      <c r="AX170" s="488">
        <f>SUMIF($CH$7:$DA$7,AV$16,$CH175:$DA175)</f>
        <v>0</v>
      </c>
      <c r="AY170" s="488">
        <f>SUMIF($CH$7:$DA$7,AY$16,$CH174:$DA174)</f>
        <v>0</v>
      </c>
      <c r="AZ170" s="488">
        <f>SUMIF($CH$7:$DA$7,AY$16,$CH173:$DA173)</f>
        <v>0</v>
      </c>
      <c r="BA170" s="488">
        <f>SUMIF($CH$7:$DA$7,AY$16,$CH175:$DA175)</f>
        <v>0</v>
      </c>
      <c r="BB170" s="488">
        <f>SUMIF($CH$7:$DA$7,BB$16,$CH174:$DA174)</f>
        <v>0</v>
      </c>
      <c r="BC170" s="488">
        <f>SUMIF($CH$7:$DA$7,BB$16,$CH173:$DA173)</f>
        <v>0</v>
      </c>
      <c r="BD170" s="488">
        <f>SUMIF($CH$7:$DA$7,BB$16,$CH175:$DA175)</f>
        <v>0</v>
      </c>
      <c r="BE170" s="488">
        <f>SUMIF($CH$7:$DA$7,BE$16,$CH174:$DA174)</f>
        <v>0</v>
      </c>
      <c r="BF170" s="488">
        <f>SUMIF($CH$7:$DA$7,BE$16,$CH173:$DA173)</f>
        <v>0</v>
      </c>
      <c r="BG170" s="488">
        <f>SUMIF($CH$7:$DA$7,BE$16,$CH175:$DA175)</f>
        <v>0</v>
      </c>
      <c r="BH170" s="488">
        <f>SUMIF($CH$7:$DA$7,BH$16,$CH174:$DA174)</f>
        <v>0</v>
      </c>
      <c r="BI170" s="488">
        <f>SUMIF($CH$7:$DA$7,BH$16,$CH173:$DA173)</f>
        <v>0</v>
      </c>
      <c r="BJ170" s="488">
        <f>SUMIF($CH$7:$DA$7,BH$16,$CH175:$DA175)</f>
        <v>0</v>
      </c>
      <c r="BK170" s="488">
        <f>SUMIF($CH$7:$DA$7,BK$16,$CH174:$DA174)</f>
        <v>0</v>
      </c>
      <c r="BL170" s="488">
        <f>SUMIF($CH$7:$DA$7,BK$16,$CH173:$DA173)</f>
        <v>0</v>
      </c>
      <c r="BM170" s="488">
        <f>SUMIF($CH$7:$DA$7,BK$16,$CH175:$DA175)</f>
        <v>0</v>
      </c>
      <c r="BN170" s="488">
        <f>SUMIF($CH$7:$DA$7,BN$16,$CH174:$DA174)</f>
        <v>0</v>
      </c>
      <c r="BO170" s="488">
        <f>SUMIF($CH$7:$DA$7,BN$16,$CH173:$DA173)</f>
        <v>0</v>
      </c>
      <c r="BP170" s="488">
        <f>SUMIF($CH$7:$DA$7,BN$16,$CH175:$DA175)</f>
        <v>0</v>
      </c>
      <c r="BQ170" s="488">
        <f>SUMIF($CH$7:$DA$7,BQ$16,$CH174:$DA174)</f>
        <v>0</v>
      </c>
      <c r="BR170" s="488">
        <f>SUMIF($CH$7:$DA$7,BQ$16,$CH173:$DA173)</f>
        <v>0</v>
      </c>
      <c r="BS170" s="488">
        <f>SUMIF($CH$7:$DA$7,BQ$16,$CH175:$DA175)</f>
        <v>0</v>
      </c>
      <c r="BT170" s="488">
        <f>SUMIF($CH$7:$DA$7,BT$16,$CH174:$DA174)</f>
        <v>0</v>
      </c>
      <c r="BU170" s="488">
        <f>SUMIF($CH$7:$DA$7,BT$16,$CH173:$DA173)</f>
        <v>0</v>
      </c>
      <c r="BV170" s="488">
        <f>SUMIF($CH$7:$DA$7,BT$16,$CH175:$DA175)</f>
        <v>0</v>
      </c>
      <c r="BW170" s="488">
        <f>SUMIF($CH$7:$DA$7,BW$16,$CH174:$DA174)</f>
        <v>0</v>
      </c>
      <c r="BX170" s="488">
        <f>SUMIF($CH$7:$DA$7,BW$16,$CH173:$DA173)</f>
        <v>0</v>
      </c>
      <c r="BY170" s="488">
        <f>SUMIF($CH$7:$DA$7,BW$16,$CH175:$DA175)</f>
        <v>0</v>
      </c>
      <c r="BZ170" s="488">
        <f>SUMIF($CH$7:$DA$7,BZ$16,$CH174:$DA174)</f>
        <v>0</v>
      </c>
      <c r="CA170" s="488">
        <f>SUMIF($CH$7:$DA$7,BZ$16,$CH173:$DA173)</f>
        <v>0</v>
      </c>
      <c r="CB170" s="488">
        <f>SUMIF($CH$7:$DA$7,BZ$16,$CH175:$DA175)</f>
        <v>0</v>
      </c>
      <c r="CC170" s="37"/>
      <c r="CD170" s="317"/>
      <c r="CE170" s="317"/>
      <c r="CG170" s="72"/>
      <c r="CH170" s="321"/>
    </row>
    <row r="171" spans="2:105" ht="15" hidden="1" customHeight="1" outlineLevel="1">
      <c r="B171" s="287"/>
      <c r="C171" s="310"/>
      <c r="D171" s="310"/>
      <c r="E171" s="310"/>
      <c r="F171" s="311" t="str">
        <f>_xlfn.IFNA(INDEX(Table_Def[[Asset category]:[Unit]],MATCH(Insert_Assets!C171,Table_Def[Asset category],0),2),"")</f>
        <v/>
      </c>
      <c r="G171" s="481"/>
      <c r="H171" s="440" t="s">
        <v>221</v>
      </c>
      <c r="I171" s="544">
        <f t="shared" si="444"/>
        <v>0</v>
      </c>
      <c r="J171" s="378"/>
      <c r="K171" s="310"/>
      <c r="L171" s="544">
        <f>SUMIF($K$21:$K$383,K171,$I$21:$I$383)</f>
        <v>0</v>
      </c>
      <c r="M171" s="543">
        <f t="shared" si="497"/>
        <v>1</v>
      </c>
      <c r="N171" s="544">
        <f t="shared" si="441"/>
        <v>0</v>
      </c>
      <c r="O171" s="208">
        <f>_xlfn.IFNA(IF(INDEX(Table_Def[],MATCH(C171,Table_Def[Asset category],0),3)=0,1,INDEX(Table_Def[],MATCH(C171,Table_Def[Asset category],0),3)),0)</f>
        <v>0</v>
      </c>
      <c r="Q171" s="11"/>
      <c r="R171" s="208"/>
      <c r="S171" s="208"/>
      <c r="T171" s="208"/>
      <c r="U171" s="485"/>
      <c r="V171" s="485"/>
      <c r="W171" s="485"/>
      <c r="X171" s="485"/>
      <c r="Y171" s="485"/>
      <c r="Z171" s="485"/>
      <c r="AA171" s="485"/>
      <c r="AB171" s="485"/>
      <c r="AC171" s="485"/>
      <c r="AD171" s="485"/>
      <c r="AE171" s="485"/>
      <c r="AF171" s="485"/>
      <c r="AG171" s="485"/>
      <c r="AH171" s="485"/>
      <c r="AI171" s="485"/>
      <c r="AJ171" s="485"/>
      <c r="AK171" s="485"/>
      <c r="AL171" s="485"/>
      <c r="AM171" s="485"/>
      <c r="AN171" s="485"/>
      <c r="AO171" s="485"/>
      <c r="AP171" s="485"/>
      <c r="AQ171" s="485"/>
      <c r="AR171" s="485"/>
      <c r="AS171" s="485"/>
      <c r="AT171" s="485"/>
      <c r="AU171" s="485"/>
      <c r="AV171" s="485"/>
      <c r="AW171" s="485"/>
      <c r="AX171" s="485"/>
      <c r="AY171" s="485"/>
      <c r="AZ171" s="485"/>
      <c r="BA171" s="485"/>
      <c r="BB171" s="485"/>
      <c r="BC171" s="485"/>
      <c r="BD171" s="485"/>
      <c r="BE171" s="485"/>
      <c r="BF171" s="485"/>
      <c r="BG171" s="485"/>
      <c r="BH171" s="485"/>
      <c r="BI171" s="485"/>
      <c r="BJ171" s="485"/>
      <c r="BK171" s="485"/>
      <c r="BL171" s="485"/>
      <c r="BM171" s="485"/>
      <c r="BN171" s="485"/>
      <c r="BO171" s="485"/>
      <c r="BP171" s="485"/>
      <c r="BQ171" s="485"/>
      <c r="BR171" s="485"/>
      <c r="BS171" s="485"/>
      <c r="BT171" s="485"/>
      <c r="BU171" s="485"/>
      <c r="BV171" s="485"/>
      <c r="BW171" s="485"/>
      <c r="BX171" s="485"/>
      <c r="BY171" s="485"/>
      <c r="BZ171" s="485"/>
      <c r="CA171" s="485"/>
      <c r="CB171" s="485"/>
      <c r="CC171" s="37"/>
      <c r="CD171" s="317"/>
      <c r="CE171" s="317"/>
      <c r="CF171" s="8" t="s">
        <v>218</v>
      </c>
      <c r="CG171" s="72"/>
      <c r="CH171" s="320">
        <f>IF($J170=CH$7,$O170,
IF(CG170&gt;0,CG170-1,0))</f>
        <v>0</v>
      </c>
      <c r="CI171" s="320">
        <f>IF($J170=CI$7,$O170,
IF(CH171&gt;0,CH171-1,0))</f>
        <v>0</v>
      </c>
      <c r="CJ171" s="320">
        <f t="shared" ref="CJ171" si="498">IF($J170=CJ$7,$O170,
IF(CI171&gt;0,CI171-1,0))</f>
        <v>0</v>
      </c>
      <c r="CK171" s="320">
        <f t="shared" ref="CK171" si="499">IF($J170=CK$7,$O170,
IF(CJ171&gt;0,CJ171-1,0))</f>
        <v>0</v>
      </c>
      <c r="CL171" s="320">
        <f t="shared" ref="CL171" si="500">IF($J170=CL$7,$O170,
IF(CK171&gt;0,CK171-1,0))</f>
        <v>0</v>
      </c>
      <c r="CM171" s="320">
        <f t="shared" ref="CM171" si="501">IF($J170=CM$7,$O170,
IF(CL171&gt;0,CL171-1,0))</f>
        <v>0</v>
      </c>
      <c r="CN171" s="320">
        <f t="shared" ref="CN171" si="502">IF($J170=CN$7,$O170,
IF(CM171&gt;0,CM171-1,0))</f>
        <v>0</v>
      </c>
      <c r="CO171" s="320">
        <f t="shared" ref="CO171" si="503">IF($J170=CO$7,$O170,
IF(CN171&gt;0,CN171-1,0))</f>
        <v>0</v>
      </c>
      <c r="CP171" s="320">
        <f t="shared" ref="CP171" si="504">IF($J170=CP$7,$O170,
IF(CO171&gt;0,CO171-1,0))</f>
        <v>0</v>
      </c>
      <c r="CQ171" s="320">
        <f t="shared" ref="CQ171" si="505">IF($J170=CQ$7,$O170,
IF(CP171&gt;0,CP171-1,0))</f>
        <v>0</v>
      </c>
      <c r="CR171" s="320">
        <f t="shared" ref="CR171" si="506">IF($J170=CR$7,$O170,
IF(CQ171&gt;0,CQ171-1,0))</f>
        <v>0</v>
      </c>
      <c r="CS171" s="320">
        <f t="shared" ref="CS171" si="507">IF($J170=CS$7,$O170,
IF(CR171&gt;0,CR171-1,0))</f>
        <v>0</v>
      </c>
      <c r="CT171" s="320">
        <f t="shared" ref="CT171" si="508">IF($J170=CT$7,$O170,
IF(CS171&gt;0,CS171-1,0))</f>
        <v>0</v>
      </c>
      <c r="CU171" s="320">
        <f t="shared" ref="CU171" si="509">IF($J170=CU$7,$O170,
IF(CT171&gt;0,CT171-1,0))</f>
        <v>0</v>
      </c>
      <c r="CV171" s="320">
        <f t="shared" ref="CV171" si="510">IF($J170=CV$7,$O170,
IF(CU171&gt;0,CU171-1,0))</f>
        <v>0</v>
      </c>
      <c r="CW171" s="320">
        <f t="shared" ref="CW171" si="511">IF($J170=CW$7,$O170,
IF(CV171&gt;0,CV171-1,0))</f>
        <v>0</v>
      </c>
      <c r="CX171" s="320">
        <f t="shared" ref="CX171" si="512">IF($J170=CX$7,$O170,
IF(CW171&gt;0,CW171-1,0))</f>
        <v>0</v>
      </c>
      <c r="CY171" s="320">
        <f t="shared" ref="CY171" si="513">IF($J170=CY$7,$O170,
IF(CX171&gt;0,CX171-1,0))</f>
        <v>0</v>
      </c>
      <c r="CZ171" s="320">
        <f t="shared" ref="CZ171" si="514">IF($J170=CZ$7,$O170,
IF(CY171&gt;0,CY171-1,0))</f>
        <v>0</v>
      </c>
      <c r="DA171" s="320">
        <f t="shared" ref="DA171" si="515">IF($J170=DA$7,$O170,
IF(CZ171&gt;0,CZ171-1,0))</f>
        <v>0</v>
      </c>
    </row>
    <row r="172" spans="2:105" ht="15" hidden="1" customHeight="1" outlineLevel="1">
      <c r="B172" s="287"/>
      <c r="C172" s="310"/>
      <c r="D172" s="310"/>
      <c r="E172" s="310"/>
      <c r="F172" s="311" t="str">
        <f>_xlfn.IFNA(INDEX(Table_Def[[Asset category]:[Unit]],MATCH(Insert_Assets!C172,Table_Def[Asset category],0),2),"")</f>
        <v/>
      </c>
      <c r="G172" s="481"/>
      <c r="H172" s="440" t="s">
        <v>221</v>
      </c>
      <c r="I172" s="544">
        <f t="shared" si="444"/>
        <v>0</v>
      </c>
      <c r="J172" s="378"/>
      <c r="K172" s="310"/>
      <c r="L172" s="544"/>
      <c r="M172" s="543">
        <f t="shared" si="497"/>
        <v>1</v>
      </c>
      <c r="N172" s="544">
        <f t="shared" si="441"/>
        <v>0</v>
      </c>
      <c r="O172" s="208">
        <f>_xlfn.IFNA(IF(INDEX(Table_Def[],MATCH(C172,Table_Def[Asset category],0),3)=0,1,INDEX(Table_Def[],MATCH(C172,Table_Def[Asset category],0),3)),0)</f>
        <v>0</v>
      </c>
      <c r="Q172" s="11"/>
      <c r="R172" s="208"/>
      <c r="S172" s="208"/>
      <c r="T172" s="208"/>
      <c r="U172" s="485"/>
      <c r="V172" s="485"/>
      <c r="W172" s="485"/>
      <c r="X172" s="485"/>
      <c r="Y172" s="485"/>
      <c r="Z172" s="485"/>
      <c r="AA172" s="485"/>
      <c r="AB172" s="485"/>
      <c r="AC172" s="485"/>
      <c r="AD172" s="485"/>
      <c r="AE172" s="485"/>
      <c r="AF172" s="485"/>
      <c r="AG172" s="485"/>
      <c r="AH172" s="485"/>
      <c r="AI172" s="485"/>
      <c r="AJ172" s="485"/>
      <c r="AK172" s="485"/>
      <c r="AL172" s="485"/>
      <c r="AM172" s="485"/>
      <c r="AN172" s="485"/>
      <c r="AO172" s="485"/>
      <c r="AP172" s="485"/>
      <c r="AQ172" s="485"/>
      <c r="AR172" s="485"/>
      <c r="AS172" s="485"/>
      <c r="AT172" s="485"/>
      <c r="AU172" s="485"/>
      <c r="AV172" s="485"/>
      <c r="AW172" s="485"/>
      <c r="AX172" s="485"/>
      <c r="AY172" s="485"/>
      <c r="AZ172" s="485"/>
      <c r="BA172" s="485"/>
      <c r="BB172" s="485"/>
      <c r="BC172" s="485"/>
      <c r="BD172" s="485"/>
      <c r="BE172" s="485"/>
      <c r="BF172" s="485"/>
      <c r="BG172" s="485"/>
      <c r="BH172" s="485"/>
      <c r="BI172" s="485"/>
      <c r="BJ172" s="485"/>
      <c r="BK172" s="485"/>
      <c r="BL172" s="485"/>
      <c r="BM172" s="485"/>
      <c r="BN172" s="485"/>
      <c r="BO172" s="485"/>
      <c r="BP172" s="485"/>
      <c r="BQ172" s="485"/>
      <c r="BR172" s="485"/>
      <c r="BS172" s="485"/>
      <c r="BT172" s="485"/>
      <c r="BU172" s="485"/>
      <c r="BV172" s="485"/>
      <c r="BW172" s="485"/>
      <c r="BX172" s="485"/>
      <c r="BY172" s="485"/>
      <c r="BZ172" s="485"/>
      <c r="CA172" s="485"/>
      <c r="CB172" s="485"/>
      <c r="CC172" s="37"/>
      <c r="CD172" s="317"/>
      <c r="CE172" s="317"/>
      <c r="CF172" s="8" t="s">
        <v>219</v>
      </c>
      <c r="CG172" s="72"/>
      <c r="CH172" s="320">
        <f t="shared" ref="CH172" ca="1" si="516">IF(AND(CH171=$O170,CH171&gt;0),1,IF(CH171=0,0,OFFSET(CH171,,(CH171-$O170),1,1)-CH171+1))</f>
        <v>0</v>
      </c>
      <c r="CI172" s="320">
        <f ca="1">IF(AND(CI171=$O170,CI171&gt;0),1,IF(CI171=0,0,OFFSET(CI171,,(CI171-$O170),1,1)-CI171+1))</f>
        <v>0</v>
      </c>
      <c r="CJ172" s="320">
        <f t="shared" ref="CJ172:DA172" ca="1" si="517">IF(AND(CJ171=$O170,CJ171&gt;0),1,IF(CJ171=0,0,OFFSET(CJ171,,(CJ171-$O170),1,1)-CJ171+1))</f>
        <v>0</v>
      </c>
      <c r="CK172" s="320">
        <f t="shared" ca="1" si="517"/>
        <v>0</v>
      </c>
      <c r="CL172" s="320">
        <f t="shared" ca="1" si="517"/>
        <v>0</v>
      </c>
      <c r="CM172" s="320">
        <f t="shared" ca="1" si="517"/>
        <v>0</v>
      </c>
      <c r="CN172" s="320">
        <f t="shared" ca="1" si="517"/>
        <v>0</v>
      </c>
      <c r="CO172" s="320">
        <f t="shared" ca="1" si="517"/>
        <v>0</v>
      </c>
      <c r="CP172" s="320">
        <f t="shared" ca="1" si="517"/>
        <v>0</v>
      </c>
      <c r="CQ172" s="320">
        <f t="shared" ca="1" si="517"/>
        <v>0</v>
      </c>
      <c r="CR172" s="320">
        <f t="shared" ca="1" si="517"/>
        <v>0</v>
      </c>
      <c r="CS172" s="320">
        <f t="shared" ca="1" si="517"/>
        <v>0</v>
      </c>
      <c r="CT172" s="320">
        <f t="shared" ca="1" si="517"/>
        <v>0</v>
      </c>
      <c r="CU172" s="320">
        <f t="shared" ca="1" si="517"/>
        <v>0</v>
      </c>
      <c r="CV172" s="320">
        <f t="shared" ca="1" si="517"/>
        <v>0</v>
      </c>
      <c r="CW172" s="320">
        <f t="shared" ca="1" si="517"/>
        <v>0</v>
      </c>
      <c r="CX172" s="320">
        <f t="shared" ca="1" si="517"/>
        <v>0</v>
      </c>
      <c r="CY172" s="320">
        <f t="shared" ca="1" si="517"/>
        <v>0</v>
      </c>
      <c r="CZ172" s="320">
        <f t="shared" ca="1" si="517"/>
        <v>0</v>
      </c>
      <c r="DA172" s="320">
        <f t="shared" ca="1" si="517"/>
        <v>0</v>
      </c>
    </row>
    <row r="173" spans="2:105" ht="15" hidden="1" customHeight="1" outlineLevel="1">
      <c r="B173" s="287"/>
      <c r="C173" s="310"/>
      <c r="D173" s="310"/>
      <c r="E173" s="310"/>
      <c r="F173" s="311" t="str">
        <f>_xlfn.IFNA(INDEX(Table_Def[[Asset category]:[Unit]],MATCH(Insert_Assets!C173,Table_Def[Asset category],0),2),"")</f>
        <v/>
      </c>
      <c r="G173" s="481"/>
      <c r="H173" s="440" t="s">
        <v>221</v>
      </c>
      <c r="I173" s="544">
        <f t="shared" si="444"/>
        <v>0</v>
      </c>
      <c r="J173" s="378"/>
      <c r="K173" s="310"/>
      <c r="L173" s="544">
        <f t="shared" ref="L173:L178" si="518">SUMIF($K$21:$K$383,K173,$I$21:$I$383)</f>
        <v>0</v>
      </c>
      <c r="M173" s="543">
        <f t="shared" si="497"/>
        <v>1</v>
      </c>
      <c r="N173" s="544">
        <f t="shared" si="441"/>
        <v>0</v>
      </c>
      <c r="O173" s="208">
        <f>_xlfn.IFNA(IF(INDEX(Table_Def[],MATCH(C173,Table_Def[Asset category],0),3)=0,1,INDEX(Table_Def[],MATCH(C173,Table_Def[Asset category],0),3)),0)</f>
        <v>0</v>
      </c>
      <c r="Q173" s="11"/>
      <c r="R173" s="208"/>
      <c r="S173" s="208"/>
      <c r="T173" s="208"/>
      <c r="U173" s="485"/>
      <c r="V173" s="485"/>
      <c r="W173" s="485"/>
      <c r="X173" s="485"/>
      <c r="Y173" s="485"/>
      <c r="Z173" s="485"/>
      <c r="AA173" s="485"/>
      <c r="AB173" s="485"/>
      <c r="AC173" s="485"/>
      <c r="AD173" s="485"/>
      <c r="AE173" s="485"/>
      <c r="AF173" s="485"/>
      <c r="AG173" s="485"/>
      <c r="AH173" s="485"/>
      <c r="AI173" s="485"/>
      <c r="AJ173" s="485"/>
      <c r="AK173" s="485"/>
      <c r="AL173" s="485"/>
      <c r="AM173" s="485"/>
      <c r="AN173" s="485"/>
      <c r="AO173" s="485"/>
      <c r="AP173" s="485"/>
      <c r="AQ173" s="485"/>
      <c r="AR173" s="485"/>
      <c r="AS173" s="485"/>
      <c r="AT173" s="485"/>
      <c r="AU173" s="485"/>
      <c r="AV173" s="485"/>
      <c r="AW173" s="485"/>
      <c r="AX173" s="485"/>
      <c r="AY173" s="485"/>
      <c r="AZ173" s="485"/>
      <c r="BA173" s="485"/>
      <c r="BB173" s="485"/>
      <c r="BC173" s="485"/>
      <c r="BD173" s="485"/>
      <c r="BE173" s="485"/>
      <c r="BF173" s="485"/>
      <c r="BG173" s="485"/>
      <c r="BH173" s="485"/>
      <c r="BI173" s="485"/>
      <c r="BJ173" s="485"/>
      <c r="BK173" s="485"/>
      <c r="BL173" s="485"/>
      <c r="BM173" s="485"/>
      <c r="BN173" s="485"/>
      <c r="BO173" s="485"/>
      <c r="BP173" s="485"/>
      <c r="BQ173" s="485"/>
      <c r="BR173" s="485"/>
      <c r="BS173" s="485"/>
      <c r="BT173" s="485"/>
      <c r="BU173" s="485"/>
      <c r="BV173" s="485"/>
      <c r="BW173" s="485"/>
      <c r="BX173" s="485"/>
      <c r="BY173" s="485"/>
      <c r="BZ173" s="485"/>
      <c r="CA173" s="485"/>
      <c r="CB173" s="485"/>
      <c r="CC173" s="37"/>
      <c r="CD173" s="317"/>
      <c r="CE173" s="317"/>
      <c r="CF173" s="8" t="s">
        <v>205</v>
      </c>
      <c r="CH173" s="321">
        <f>IF($J170=CH$7,$I170*$M170,
IF(CG173&gt;0,+CG173-CG174,0))</f>
        <v>0</v>
      </c>
      <c r="CI173" s="321">
        <f t="shared" ref="CI173:DA173" si="519">IF($J170=CI$7,$I170*$M170,
IF(CH173&gt;0,+CH173-CH174,0))</f>
        <v>0</v>
      </c>
      <c r="CJ173" s="321">
        <f t="shared" si="519"/>
        <v>0</v>
      </c>
      <c r="CK173" s="321">
        <f t="shared" si="519"/>
        <v>0</v>
      </c>
      <c r="CL173" s="321">
        <f t="shared" si="519"/>
        <v>0</v>
      </c>
      <c r="CM173" s="321">
        <f t="shared" si="519"/>
        <v>0</v>
      </c>
      <c r="CN173" s="321">
        <f t="shared" si="519"/>
        <v>0</v>
      </c>
      <c r="CO173" s="321">
        <f t="shared" si="519"/>
        <v>0</v>
      </c>
      <c r="CP173" s="321">
        <f t="shared" si="519"/>
        <v>0</v>
      </c>
      <c r="CQ173" s="321">
        <f t="shared" si="519"/>
        <v>0</v>
      </c>
      <c r="CR173" s="321">
        <f t="shared" si="519"/>
        <v>0</v>
      </c>
      <c r="CS173" s="321">
        <f t="shared" si="519"/>
        <v>0</v>
      </c>
      <c r="CT173" s="321">
        <f t="shared" si="519"/>
        <v>0</v>
      </c>
      <c r="CU173" s="321">
        <f t="shared" si="519"/>
        <v>0</v>
      </c>
      <c r="CV173" s="321">
        <f t="shared" si="519"/>
        <v>0</v>
      </c>
      <c r="CW173" s="321">
        <f t="shared" si="519"/>
        <v>0</v>
      </c>
      <c r="CX173" s="321">
        <f t="shared" si="519"/>
        <v>0</v>
      </c>
      <c r="CY173" s="321">
        <f t="shared" si="519"/>
        <v>0</v>
      </c>
      <c r="CZ173" s="321">
        <f t="shared" si="519"/>
        <v>0</v>
      </c>
      <c r="DA173" s="321">
        <f t="shared" si="519"/>
        <v>0</v>
      </c>
    </row>
    <row r="174" spans="2:105" ht="15" hidden="1" customHeight="1" outlineLevel="1">
      <c r="B174" s="287"/>
      <c r="C174" s="310"/>
      <c r="D174" s="310"/>
      <c r="E174" s="310"/>
      <c r="F174" s="311" t="str">
        <f>_xlfn.IFNA(INDEX(Table_Def[[Asset category]:[Unit]],MATCH(Insert_Assets!C174,Table_Def[Asset category],0),2),"")</f>
        <v/>
      </c>
      <c r="G174" s="481"/>
      <c r="H174" s="440" t="s">
        <v>221</v>
      </c>
      <c r="I174" s="544">
        <f t="shared" si="444"/>
        <v>0</v>
      </c>
      <c r="J174" s="378"/>
      <c r="K174" s="310"/>
      <c r="L174" s="544">
        <f t="shared" si="518"/>
        <v>0</v>
      </c>
      <c r="M174" s="543">
        <f t="shared" si="497"/>
        <v>1</v>
      </c>
      <c r="N174" s="544">
        <f t="shared" si="441"/>
        <v>0</v>
      </c>
      <c r="O174" s="208">
        <f>_xlfn.IFNA(IF(INDEX(Table_Def[],MATCH(C174,Table_Def[Asset category],0),3)=0,1,INDEX(Table_Def[],MATCH(C174,Table_Def[Asset category],0),3)),0)</f>
        <v>0</v>
      </c>
      <c r="Q174" s="11"/>
      <c r="R174" s="208"/>
      <c r="S174" s="208"/>
      <c r="T174" s="208"/>
      <c r="U174" s="485"/>
      <c r="V174" s="485"/>
      <c r="W174" s="485"/>
      <c r="X174" s="485"/>
      <c r="Y174" s="485"/>
      <c r="Z174" s="485"/>
      <c r="AA174" s="485"/>
      <c r="AB174" s="485"/>
      <c r="AC174" s="485"/>
      <c r="AD174" s="485"/>
      <c r="AE174" s="485"/>
      <c r="AF174" s="485"/>
      <c r="AG174" s="485"/>
      <c r="AH174" s="485"/>
      <c r="AI174" s="485"/>
      <c r="AJ174" s="485"/>
      <c r="AK174" s="485"/>
      <c r="AL174" s="485"/>
      <c r="AM174" s="485"/>
      <c r="AN174" s="485"/>
      <c r="AO174" s="485"/>
      <c r="AP174" s="485"/>
      <c r="AQ174" s="485"/>
      <c r="AR174" s="485"/>
      <c r="AS174" s="485"/>
      <c r="AT174" s="485"/>
      <c r="AU174" s="485"/>
      <c r="AV174" s="485"/>
      <c r="AW174" s="485"/>
      <c r="AX174" s="485"/>
      <c r="AY174" s="485"/>
      <c r="AZ174" s="485"/>
      <c r="BA174" s="485"/>
      <c r="BB174" s="485"/>
      <c r="BC174" s="485"/>
      <c r="BD174" s="485"/>
      <c r="BE174" s="485"/>
      <c r="BF174" s="485"/>
      <c r="BG174" s="485"/>
      <c r="BH174" s="485"/>
      <c r="BI174" s="485"/>
      <c r="BJ174" s="485"/>
      <c r="BK174" s="485"/>
      <c r="BL174" s="485"/>
      <c r="BM174" s="485"/>
      <c r="BN174" s="485"/>
      <c r="BO174" s="485"/>
      <c r="BP174" s="485"/>
      <c r="BQ174" s="485"/>
      <c r="BR174" s="485"/>
      <c r="BS174" s="485"/>
      <c r="BT174" s="485"/>
      <c r="BU174" s="485"/>
      <c r="BV174" s="485"/>
      <c r="BW174" s="485"/>
      <c r="BX174" s="485"/>
      <c r="BY174" s="485"/>
      <c r="BZ174" s="485"/>
      <c r="CA174" s="485"/>
      <c r="CB174" s="485"/>
      <c r="CC174" s="37"/>
      <c r="CD174" s="317"/>
      <c r="CE174" s="317"/>
      <c r="CF174" s="8" t="s">
        <v>206</v>
      </c>
      <c r="CG174" s="321"/>
      <c r="CH174" s="321" t="e">
        <f>IF(CH175&lt;1,0,CH176-CH175)</f>
        <v>#DIV/0!</v>
      </c>
      <c r="CI174" s="321" t="e">
        <f t="shared" ref="CI174:DA174" si="520">IF(CI175&lt;1,0,CI176-CI175)</f>
        <v>#DIV/0!</v>
      </c>
      <c r="CJ174" s="321" t="e">
        <f t="shared" si="520"/>
        <v>#DIV/0!</v>
      </c>
      <c r="CK174" s="321" t="e">
        <f t="shared" si="520"/>
        <v>#DIV/0!</v>
      </c>
      <c r="CL174" s="321" t="e">
        <f t="shared" si="520"/>
        <v>#DIV/0!</v>
      </c>
      <c r="CM174" s="321" t="e">
        <f t="shared" si="520"/>
        <v>#DIV/0!</v>
      </c>
      <c r="CN174" s="321" t="e">
        <f t="shared" si="520"/>
        <v>#DIV/0!</v>
      </c>
      <c r="CO174" s="321" t="e">
        <f t="shared" si="520"/>
        <v>#DIV/0!</v>
      </c>
      <c r="CP174" s="321" t="e">
        <f t="shared" si="520"/>
        <v>#DIV/0!</v>
      </c>
      <c r="CQ174" s="321" t="e">
        <f t="shared" si="520"/>
        <v>#DIV/0!</v>
      </c>
      <c r="CR174" s="321" t="e">
        <f t="shared" si="520"/>
        <v>#DIV/0!</v>
      </c>
      <c r="CS174" s="321" t="e">
        <f t="shared" si="520"/>
        <v>#DIV/0!</v>
      </c>
      <c r="CT174" s="321" t="e">
        <f t="shared" si="520"/>
        <v>#DIV/0!</v>
      </c>
      <c r="CU174" s="321" t="e">
        <f t="shared" si="520"/>
        <v>#DIV/0!</v>
      </c>
      <c r="CV174" s="321" t="e">
        <f t="shared" si="520"/>
        <v>#DIV/0!</v>
      </c>
      <c r="CW174" s="321" t="e">
        <f t="shared" si="520"/>
        <v>#DIV/0!</v>
      </c>
      <c r="CX174" s="321" t="e">
        <f t="shared" si="520"/>
        <v>#DIV/0!</v>
      </c>
      <c r="CY174" s="321" t="e">
        <f t="shared" si="520"/>
        <v>#DIV/0!</v>
      </c>
      <c r="CZ174" s="321" t="e">
        <f t="shared" si="520"/>
        <v>#DIV/0!</v>
      </c>
      <c r="DA174" s="321" t="e">
        <f t="shared" si="520"/>
        <v>#DIV/0!</v>
      </c>
    </row>
    <row r="175" spans="2:105" ht="15" hidden="1" customHeight="1" outlineLevel="1">
      <c r="B175" s="287"/>
      <c r="C175" s="310"/>
      <c r="D175" s="310"/>
      <c r="E175" s="310"/>
      <c r="F175" s="311" t="str">
        <f>_xlfn.IFNA(INDEX(Table_Def[[Asset category]:[Unit]],MATCH(Insert_Assets!C175,Table_Def[Asset category],0),2),"")</f>
        <v/>
      </c>
      <c r="G175" s="481"/>
      <c r="H175" s="440" t="s">
        <v>221</v>
      </c>
      <c r="I175" s="544">
        <f t="shared" si="444"/>
        <v>0</v>
      </c>
      <c r="J175" s="378"/>
      <c r="K175" s="310"/>
      <c r="L175" s="544">
        <f t="shared" si="518"/>
        <v>0</v>
      </c>
      <c r="M175" s="543">
        <f t="shared" si="497"/>
        <v>1</v>
      </c>
      <c r="N175" s="544">
        <f t="shared" si="441"/>
        <v>0</v>
      </c>
      <c r="O175" s="208">
        <f>_xlfn.IFNA(IF(INDEX(Table_Def[],MATCH(C175,Table_Def[Asset category],0),3)=0,1,INDEX(Table_Def[],MATCH(C175,Table_Def[Asset category],0),3)),0)</f>
        <v>0</v>
      </c>
      <c r="Q175" s="11"/>
      <c r="R175" s="208"/>
      <c r="S175" s="208"/>
      <c r="T175" s="208"/>
      <c r="U175" s="485"/>
      <c r="V175" s="485"/>
      <c r="W175" s="485"/>
      <c r="X175" s="485"/>
      <c r="Y175" s="485"/>
      <c r="Z175" s="485"/>
      <c r="AA175" s="485"/>
      <c r="AB175" s="485"/>
      <c r="AC175" s="485"/>
      <c r="AD175" s="485"/>
      <c r="AE175" s="485"/>
      <c r="AF175" s="485"/>
      <c r="AG175" s="485"/>
      <c r="AH175" s="485"/>
      <c r="AI175" s="485"/>
      <c r="AJ175" s="485"/>
      <c r="AK175" s="485"/>
      <c r="AL175" s="485"/>
      <c r="AM175" s="485"/>
      <c r="AN175" s="485"/>
      <c r="AO175" s="485"/>
      <c r="AP175" s="485"/>
      <c r="AQ175" s="485"/>
      <c r="AR175" s="485"/>
      <c r="AS175" s="485"/>
      <c r="AT175" s="485"/>
      <c r="AU175" s="485"/>
      <c r="AV175" s="485"/>
      <c r="AW175" s="485"/>
      <c r="AX175" s="485"/>
      <c r="AY175" s="485"/>
      <c r="AZ175" s="485"/>
      <c r="BA175" s="485"/>
      <c r="BB175" s="485"/>
      <c r="BC175" s="485"/>
      <c r="BD175" s="485"/>
      <c r="BE175" s="485"/>
      <c r="BF175" s="485"/>
      <c r="BG175" s="485"/>
      <c r="BH175" s="485"/>
      <c r="BI175" s="485"/>
      <c r="BJ175" s="485"/>
      <c r="BK175" s="485"/>
      <c r="BL175" s="485"/>
      <c r="BM175" s="485"/>
      <c r="BN175" s="485"/>
      <c r="BO175" s="485"/>
      <c r="BP175" s="485"/>
      <c r="BQ175" s="485"/>
      <c r="BR175" s="485"/>
      <c r="BS175" s="485"/>
      <c r="BT175" s="485"/>
      <c r="BU175" s="485"/>
      <c r="BV175" s="485"/>
      <c r="BW175" s="485"/>
      <c r="BX175" s="485"/>
      <c r="BY175" s="485"/>
      <c r="BZ175" s="485"/>
      <c r="CA175" s="485"/>
      <c r="CB175" s="485"/>
      <c r="CC175" s="37"/>
      <c r="CD175" s="317"/>
      <c r="CE175" s="317"/>
      <c r="CF175" s="8" t="s">
        <v>207</v>
      </c>
      <c r="CH175" s="321" t="e">
        <f>CH173*Insert_Finance!$D$32</f>
        <v>#DIV/0!</v>
      </c>
      <c r="CI175" s="321" t="e">
        <f>CI173*Insert_Finance!$D$32</f>
        <v>#DIV/0!</v>
      </c>
      <c r="CJ175" s="321" t="e">
        <f>CJ173*Insert_Finance!$D$32</f>
        <v>#DIV/0!</v>
      </c>
      <c r="CK175" s="321" t="e">
        <f>CK173*Insert_Finance!$D$32</f>
        <v>#DIV/0!</v>
      </c>
      <c r="CL175" s="321" t="e">
        <f>CL173*Insert_Finance!$D$32</f>
        <v>#DIV/0!</v>
      </c>
      <c r="CM175" s="321" t="e">
        <f>CM173*Insert_Finance!$D$32</f>
        <v>#DIV/0!</v>
      </c>
      <c r="CN175" s="321" t="e">
        <f>CN173*Insert_Finance!$D$32</f>
        <v>#DIV/0!</v>
      </c>
      <c r="CO175" s="321" t="e">
        <f>CO173*Insert_Finance!$D$32</f>
        <v>#DIV/0!</v>
      </c>
      <c r="CP175" s="321" t="e">
        <f>CP173*Insert_Finance!$D$32</f>
        <v>#DIV/0!</v>
      </c>
      <c r="CQ175" s="321" t="e">
        <f>CQ173*Insert_Finance!$D$32</f>
        <v>#DIV/0!</v>
      </c>
      <c r="CR175" s="321" t="e">
        <f>CR173*Insert_Finance!$D$32</f>
        <v>#DIV/0!</v>
      </c>
      <c r="CS175" s="321" t="e">
        <f>CS173*Insert_Finance!$D$32</f>
        <v>#DIV/0!</v>
      </c>
      <c r="CT175" s="321" t="e">
        <f>CT173*Insert_Finance!$D$32</f>
        <v>#DIV/0!</v>
      </c>
      <c r="CU175" s="321" t="e">
        <f>CU173*Insert_Finance!$D$32</f>
        <v>#DIV/0!</v>
      </c>
      <c r="CV175" s="321" t="e">
        <f>CV173*Insert_Finance!$D$32</f>
        <v>#DIV/0!</v>
      </c>
      <c r="CW175" s="321" t="e">
        <f>CW173*Insert_Finance!$D$32</f>
        <v>#DIV/0!</v>
      </c>
      <c r="CX175" s="321" t="e">
        <f>CX173*Insert_Finance!$D$32</f>
        <v>#DIV/0!</v>
      </c>
      <c r="CY175" s="321" t="e">
        <f>CY173*Insert_Finance!$D$32</f>
        <v>#DIV/0!</v>
      </c>
      <c r="CZ175" s="321" t="e">
        <f>CZ173*Insert_Finance!$D$32</f>
        <v>#DIV/0!</v>
      </c>
      <c r="DA175" s="321" t="e">
        <f>DA173*Insert_Finance!$D$32</f>
        <v>#DIV/0!</v>
      </c>
    </row>
    <row r="176" spans="2:105" ht="15" hidden="1" customHeight="1" outlineLevel="1">
      <c r="B176" s="287"/>
      <c r="C176" s="310"/>
      <c r="D176" s="310"/>
      <c r="E176" s="310"/>
      <c r="F176" s="311" t="str">
        <f>_xlfn.IFNA(INDEX(Table_Def[[Asset category]:[Unit]],MATCH(Insert_Assets!C176,Table_Def[Asset category],0),2),"")</f>
        <v/>
      </c>
      <c r="G176" s="481"/>
      <c r="H176" s="440" t="s">
        <v>221</v>
      </c>
      <c r="I176" s="544">
        <f t="shared" si="444"/>
        <v>0</v>
      </c>
      <c r="J176" s="378"/>
      <c r="K176" s="310"/>
      <c r="L176" s="544">
        <f t="shared" si="518"/>
        <v>0</v>
      </c>
      <c r="M176" s="543">
        <f t="shared" si="497"/>
        <v>1</v>
      </c>
      <c r="N176" s="544">
        <f t="shared" si="441"/>
        <v>0</v>
      </c>
      <c r="O176" s="208">
        <f>_xlfn.IFNA(IF(INDEX(Table_Def[],MATCH(C176,Table_Def[Asset category],0),3)=0,1,INDEX(Table_Def[],MATCH(C176,Table_Def[Asset category],0),3)),0)</f>
        <v>0</v>
      </c>
      <c r="Q176" s="11"/>
      <c r="R176" s="208"/>
      <c r="S176" s="208"/>
      <c r="T176" s="208"/>
      <c r="U176" s="485"/>
      <c r="V176" s="485"/>
      <c r="W176" s="485"/>
      <c r="X176" s="485"/>
      <c r="Y176" s="485"/>
      <c r="Z176" s="485"/>
      <c r="AA176" s="485"/>
      <c r="AB176" s="485"/>
      <c r="AC176" s="485"/>
      <c r="AD176" s="485"/>
      <c r="AE176" s="485"/>
      <c r="AF176" s="485"/>
      <c r="AG176" s="485"/>
      <c r="AH176" s="485"/>
      <c r="AI176" s="485"/>
      <c r="AJ176" s="485"/>
      <c r="AK176" s="485"/>
      <c r="AL176" s="485"/>
      <c r="AM176" s="485"/>
      <c r="AN176" s="485"/>
      <c r="AO176" s="485"/>
      <c r="AP176" s="485"/>
      <c r="AQ176" s="485"/>
      <c r="AR176" s="485"/>
      <c r="AS176" s="485"/>
      <c r="AT176" s="485"/>
      <c r="AU176" s="485"/>
      <c r="AV176" s="485"/>
      <c r="AW176" s="485"/>
      <c r="AX176" s="485"/>
      <c r="AY176" s="485"/>
      <c r="AZ176" s="485"/>
      <c r="BA176" s="485"/>
      <c r="BB176" s="485"/>
      <c r="BC176" s="485"/>
      <c r="BD176" s="485"/>
      <c r="BE176" s="485"/>
      <c r="BF176" s="485"/>
      <c r="BG176" s="485"/>
      <c r="BH176" s="485"/>
      <c r="BI176" s="485"/>
      <c r="BJ176" s="485"/>
      <c r="BK176" s="485"/>
      <c r="BL176" s="485"/>
      <c r="BM176" s="485"/>
      <c r="BN176" s="485"/>
      <c r="BO176" s="485"/>
      <c r="BP176" s="485"/>
      <c r="BQ176" s="485"/>
      <c r="BR176" s="485"/>
      <c r="BS176" s="485"/>
      <c r="BT176" s="485"/>
      <c r="BU176" s="485"/>
      <c r="BV176" s="485"/>
      <c r="BW176" s="485"/>
      <c r="BX176" s="485"/>
      <c r="BY176" s="485"/>
      <c r="BZ176" s="485"/>
      <c r="CA176" s="485"/>
      <c r="CB176" s="485"/>
      <c r="CC176" s="37"/>
      <c r="CD176" s="317"/>
      <c r="CE176" s="317"/>
      <c r="CF176" s="8" t="s">
        <v>208</v>
      </c>
      <c r="CG176" s="321"/>
      <c r="CH176" s="321">
        <f ca="1">IF(CH173=0,0,
IF(CH173&lt;1,0,
IF($O170-CH171&lt;&gt;$O170,-PMT(Insert_Finance!$D$32,$O170,OFFSET(CH173,,(CH171-$O170),1,1),0,0),
IF(CH171=0,0,CG176))))</f>
        <v>0</v>
      </c>
      <c r="CI176" s="321">
        <f ca="1">IF(CI173=0,0,
IF(CI173&lt;1,0,
IF($O170-CI171&lt;&gt;$O170,-PMT(Insert_Finance!$D$32,$O170,OFFSET(CI173,,(CI171-$O170),1,1),0,0),
IF(CI171=0,0,CH176))))</f>
        <v>0</v>
      </c>
      <c r="CJ176" s="321">
        <f ca="1">IF(CJ173=0,0,
IF(CJ173&lt;1,0,
IF($O170-CJ171&lt;&gt;$O170,-PMT(Insert_Finance!$D$32,$O170,OFFSET(CJ173,,(CJ171-$O170),1,1),0,0),
IF(CJ171=0,0,CI176))))</f>
        <v>0</v>
      </c>
      <c r="CK176" s="321">
        <f ca="1">IF(CK173=0,0,
IF(CK173&lt;1,0,
IF($O170-CK171&lt;&gt;$O170,-PMT(Insert_Finance!$D$32,$O170,OFFSET(CK173,,(CK171-$O170),1,1),0,0),
IF(CK171=0,0,CJ176))))</f>
        <v>0</v>
      </c>
      <c r="CL176" s="321">
        <f ca="1">IF(CL173=0,0,
IF(CL173&lt;1,0,
IF($O170-CL171&lt;&gt;$O170,-PMT(Insert_Finance!$D$32,$O170,OFFSET(CL173,,(CL171-$O170),1,1),0,0),
IF(CL171=0,0,CK176))))</f>
        <v>0</v>
      </c>
      <c r="CM176" s="321">
        <f ca="1">IF(CM173=0,0,
IF(CM173&lt;1,0,
IF($O170-CM171&lt;&gt;$O170,-PMT(Insert_Finance!$D$32,$O170,OFFSET(CM173,,(CM171-$O170),1,1),0,0),
IF(CM171=0,0,CL176))))</f>
        <v>0</v>
      </c>
      <c r="CN176" s="321">
        <f ca="1">IF(CN173=0,0,
IF(CN173&lt;1,0,
IF($O170-CN171&lt;&gt;$O170,-PMT(Insert_Finance!$D$32,$O170,OFFSET(CN173,,(CN171-$O170),1,1),0,0),
IF(CN171=0,0,CM176))))</f>
        <v>0</v>
      </c>
      <c r="CO176" s="321">
        <f ca="1">IF(CO173=0,0,
IF(CO173&lt;1,0,
IF($O170-CO171&lt;&gt;$O170,-PMT(Insert_Finance!$D$32,$O170,OFFSET(CO173,,(CO171-$O170),1,1),0,0),
IF(CO171=0,0,CN176))))</f>
        <v>0</v>
      </c>
      <c r="CP176" s="321">
        <f ca="1">IF(CP173=0,0,
IF(CP173&lt;1,0,
IF($O170-CP171&lt;&gt;$O170,-PMT(Insert_Finance!$D$32,$O170,OFFSET(CP173,,(CP171-$O170),1,1),0,0),
IF(CP171=0,0,CO176))))</f>
        <v>0</v>
      </c>
      <c r="CQ176" s="321">
        <f ca="1">IF(CQ173=0,0,
IF(CQ173&lt;1,0,
IF($O170-CQ171&lt;&gt;$O170,-PMT(Insert_Finance!$D$32,$O170,OFFSET(CQ173,,(CQ171-$O170),1,1),0,0),
IF(CQ171=0,0,CP176))))</f>
        <v>0</v>
      </c>
      <c r="CR176" s="321">
        <f ca="1">IF(CR173=0,0,
IF(CR173&lt;1,0,
IF($O170-CR171&lt;&gt;$O170,-PMT(Insert_Finance!$D$32,$O170,OFFSET(CR173,,(CR171-$O170),1,1),0,0),
IF(CR171=0,0,CQ176))))</f>
        <v>0</v>
      </c>
      <c r="CS176" s="321">
        <f ca="1">IF(CS173=0,0,
IF(CS173&lt;1,0,
IF($O170-CS171&lt;&gt;$O170,-PMT(Insert_Finance!$D$32,$O170,OFFSET(CS173,,(CS171-$O170),1,1),0,0),
IF(CS171=0,0,CR176))))</f>
        <v>0</v>
      </c>
      <c r="CT176" s="321">
        <f ca="1">IF(CT173=0,0,
IF(CT173&lt;1,0,
IF($O170-CT171&lt;&gt;$O170,-PMT(Insert_Finance!$D$32,$O170,OFFSET(CT173,,(CT171-$O170),1,1),0,0),
IF(CT171=0,0,CS176))))</f>
        <v>0</v>
      </c>
      <c r="CU176" s="321">
        <f ca="1">IF(CU173=0,0,
IF(CU173&lt;1,0,
IF($O170-CU171&lt;&gt;$O170,-PMT(Insert_Finance!$D$32,$O170,OFFSET(CU173,,(CU171-$O170),1,1),0,0),
IF(CU171=0,0,CT176))))</f>
        <v>0</v>
      </c>
      <c r="CV176" s="321">
        <f ca="1">IF(CV173=0,0,
IF(CV173&lt;1,0,
IF($O170-CV171&lt;&gt;$O170,-PMT(Insert_Finance!$D$32,$O170,OFFSET(CV173,,(CV171-$O170),1,1),0,0),
IF(CV171=0,0,CU176))))</f>
        <v>0</v>
      </c>
      <c r="CW176" s="321">
        <f ca="1">IF(CW173=0,0,
IF(CW173&lt;1,0,
IF($O170-CW171&lt;&gt;$O170,-PMT(Insert_Finance!$D$32,$O170,OFFSET(CW173,,(CW171-$O170),1,1),0,0),
IF(CW171=0,0,CV176))))</f>
        <v>0</v>
      </c>
      <c r="CX176" s="321">
        <f ca="1">IF(CX173=0,0,
IF(CX173&lt;1,0,
IF($O170-CX171&lt;&gt;$O170,-PMT(Insert_Finance!$D$32,$O170,OFFSET(CX173,,(CX171-$O170),1,1),0,0),
IF(CX171=0,0,CW176))))</f>
        <v>0</v>
      </c>
      <c r="CY176" s="321">
        <f ca="1">IF(CY173=0,0,
IF(CY173&lt;1,0,
IF($O170-CY171&lt;&gt;$O170,-PMT(Insert_Finance!$D$32,$O170,OFFSET(CY173,,(CY171-$O170),1,1),0,0),
IF(CY171=0,0,CX176))))</f>
        <v>0</v>
      </c>
      <c r="CZ176" s="321">
        <f ca="1">IF(CZ173=0,0,
IF(CZ173&lt;1,0,
IF($O170-CZ171&lt;&gt;$O170,-PMT(Insert_Finance!$D$32,$O170,OFFSET(CZ173,,(CZ171-$O170),1,1),0,0),
IF(CZ171=0,0,CY176))))</f>
        <v>0</v>
      </c>
      <c r="DA176" s="321">
        <f ca="1">IF(DA173=0,0,
IF(DA173&lt;1,0,
IF($O170-DA171&lt;&gt;$O170,-PMT(Insert_Finance!$D$32,$O170,OFFSET(DA173,,(DA171-$O170),1,1),0,0),
IF(DA171=0,0,CZ176))))</f>
        <v>0</v>
      </c>
    </row>
    <row r="177" spans="2:105" ht="30" customHeight="1" collapsed="1">
      <c r="B177" s="287"/>
      <c r="C177" s="310"/>
      <c r="D177" s="310"/>
      <c r="E177" s="310">
        <v>1</v>
      </c>
      <c r="F177" s="311" t="str">
        <f>_xlfn.IFNA(INDEX(Table_Def[[Asset category]:[Unit]],MATCH(Insert_Assets!C177,Table_Def[Asset category],0),2),"")</f>
        <v/>
      </c>
      <c r="G177" s="481"/>
      <c r="H177" s="440" t="s">
        <v>221</v>
      </c>
      <c r="I177" s="544">
        <f t="shared" si="444"/>
        <v>0</v>
      </c>
      <c r="J177" s="376"/>
      <c r="K177" s="310"/>
      <c r="L177" s="544">
        <f t="shared" si="518"/>
        <v>0</v>
      </c>
      <c r="M177" s="543">
        <f t="shared" si="497"/>
        <v>1</v>
      </c>
      <c r="N177" s="544">
        <f t="shared" si="441"/>
        <v>0</v>
      </c>
      <c r="O177" s="208">
        <f>_xlfn.IFNA(IF(INDEX(Table_Def[],MATCH(C177,Table_Def[Asset category],0),3)=0,20,INDEX(Table_Def[],MATCH(C177,Table_Def[Asset category],0),3)),0)</f>
        <v>0</v>
      </c>
      <c r="Q177" s="11"/>
      <c r="R177" s="208"/>
      <c r="S177" s="208"/>
      <c r="T177" s="208"/>
      <c r="U177" s="485">
        <f>SUMIF($CH$7:$DA$7,U$16,$CH181:$DA181)</f>
        <v>0</v>
      </c>
      <c r="V177" s="485">
        <f>SUMIF($CH$7:$DA$7,U$16,$CH180:$DA180)</f>
        <v>0</v>
      </c>
      <c r="W177" s="485">
        <f>SUMIF($CH$7:$DA$7,U$16,$CH182:$DA182)</f>
        <v>0</v>
      </c>
      <c r="X177" s="485">
        <f>SUMIF($CH$7:$DA$7,X$16,$CH181:$DA181)</f>
        <v>0</v>
      </c>
      <c r="Y177" s="485">
        <f>SUMIF($CH$7:$DA$7,X$16,$CH180:$DA180)</f>
        <v>0</v>
      </c>
      <c r="Z177" s="485">
        <f>SUMIF($CH$7:$DA$7,X$16,$CH182:$DA182)</f>
        <v>0</v>
      </c>
      <c r="AA177" s="485">
        <f>SUMIF($CH$7:$DA$7,AA$16,$CH181:$DA181)</f>
        <v>0</v>
      </c>
      <c r="AB177" s="485">
        <f>SUMIF($CH$7:$DA$7,AA$16,$CH180:$DA180)</f>
        <v>0</v>
      </c>
      <c r="AC177" s="485">
        <f>SUMIF($CH$7:$DA$7,AA$16,$CH182:$DA182)</f>
        <v>0</v>
      </c>
      <c r="AD177" s="485">
        <f>SUMIF($CH$7:$DA$7,AD$16,$CH181:$DA181)</f>
        <v>0</v>
      </c>
      <c r="AE177" s="485">
        <f>SUMIF($CH$7:$DA$7,AD$16,$CH180:$DA180)</f>
        <v>0</v>
      </c>
      <c r="AF177" s="485">
        <f>SUMIF($CH$7:$DA$7,AD$16,$CH182:$DA182)</f>
        <v>0</v>
      </c>
      <c r="AG177" s="485">
        <f>SUMIF($CH$7:$DA$7,AG$16,$CH181:$DA181)</f>
        <v>0</v>
      </c>
      <c r="AH177" s="485">
        <f>SUMIF($CH$7:$DA$7,AG$16,$CH180:$DA180)</f>
        <v>0</v>
      </c>
      <c r="AI177" s="485">
        <f>SUMIF($CH$7:$DA$7,AG$16,$CH182:$DA182)</f>
        <v>0</v>
      </c>
      <c r="AJ177" s="485">
        <f>SUMIF($CH$7:$DA$7,AJ$16,$CH181:$DA181)</f>
        <v>0</v>
      </c>
      <c r="AK177" s="485">
        <f>SUMIF($CH$7:$DA$7,AJ$16,$CH180:$DA180)</f>
        <v>0</v>
      </c>
      <c r="AL177" s="485">
        <f>SUMIF($CH$7:$DA$7,AJ$16,$CH182:$DA182)</f>
        <v>0</v>
      </c>
      <c r="AM177" s="485">
        <f>SUMIF($CH$7:$DA$7,AM$16,$CH181:$DA181)</f>
        <v>0</v>
      </c>
      <c r="AN177" s="485">
        <f>SUMIF($CH$7:$DA$7,AM$16,$CH180:$DA180)</f>
        <v>0</v>
      </c>
      <c r="AO177" s="485">
        <f>SUMIF($CH$7:$DA$7,AM$16,$CH182:$DA182)</f>
        <v>0</v>
      </c>
      <c r="AP177" s="485">
        <f>SUMIF($CH$7:$DA$7,AP$16,$CH181:$DA181)</f>
        <v>0</v>
      </c>
      <c r="AQ177" s="485">
        <f>SUMIF($CH$7:$DA$7,AP$16,$CH180:$DA180)</f>
        <v>0</v>
      </c>
      <c r="AR177" s="485">
        <f>SUMIF($CH$7:$DA$7,AP$16,$CH182:$DA182)</f>
        <v>0</v>
      </c>
      <c r="AS177" s="485">
        <f>SUMIF($CH$7:$DA$7,AS$16,$CH181:$DA181)</f>
        <v>0</v>
      </c>
      <c r="AT177" s="485">
        <f>SUMIF($CH$7:$DA$7,AS$16,$CH180:$DA180)</f>
        <v>0</v>
      </c>
      <c r="AU177" s="485">
        <f>SUMIF($CH$7:$DA$7,AS$16,$CH182:$DA182)</f>
        <v>0</v>
      </c>
      <c r="AV177" s="485">
        <f>SUMIF($CH$7:$DA$7,AV$16,$CH181:$DA181)</f>
        <v>0</v>
      </c>
      <c r="AW177" s="485">
        <f>SUMIF($CH$7:$DA$7,AV$16,$CH180:$DA180)</f>
        <v>0</v>
      </c>
      <c r="AX177" s="485">
        <f>SUMIF($CH$7:$DA$7,AV$16,$CH182:$DA182)</f>
        <v>0</v>
      </c>
      <c r="AY177" s="485">
        <f>SUMIF($CH$7:$DA$7,AY$16,$CH181:$DA181)</f>
        <v>0</v>
      </c>
      <c r="AZ177" s="485">
        <f>SUMIF($CH$7:$DA$7,AY$16,$CH180:$DA180)</f>
        <v>0</v>
      </c>
      <c r="BA177" s="485">
        <f>SUMIF($CH$7:$DA$7,AY$16,$CH182:$DA182)</f>
        <v>0</v>
      </c>
      <c r="BB177" s="485">
        <f>SUMIF($CH$7:$DA$7,BB$16,$CH181:$DA181)</f>
        <v>0</v>
      </c>
      <c r="BC177" s="485">
        <f>SUMIF($CH$7:$DA$7,BB$16,$CH180:$DA180)</f>
        <v>0</v>
      </c>
      <c r="BD177" s="485">
        <f>SUMIF($CH$7:$DA$7,BB$16,$CH182:$DA182)</f>
        <v>0</v>
      </c>
      <c r="BE177" s="485">
        <f>SUMIF($CH$7:$DA$7,BE$16,$CH181:$DA181)</f>
        <v>0</v>
      </c>
      <c r="BF177" s="485">
        <f>SUMIF($CH$7:$DA$7,BE$16,$CH180:$DA180)</f>
        <v>0</v>
      </c>
      <c r="BG177" s="485">
        <f>SUMIF($CH$7:$DA$7,BE$16,$CH182:$DA182)</f>
        <v>0</v>
      </c>
      <c r="BH177" s="485">
        <f>SUMIF($CH$7:$DA$7,BH$16,$CH181:$DA181)</f>
        <v>0</v>
      </c>
      <c r="BI177" s="485">
        <f>SUMIF($CH$7:$DA$7,BH$16,$CH180:$DA180)</f>
        <v>0</v>
      </c>
      <c r="BJ177" s="485">
        <f>SUMIF($CH$7:$DA$7,BH$16,$CH182:$DA182)</f>
        <v>0</v>
      </c>
      <c r="BK177" s="485">
        <f>SUMIF($CH$7:$DA$7,BK$16,$CH181:$DA181)</f>
        <v>0</v>
      </c>
      <c r="BL177" s="485">
        <f>SUMIF($CH$7:$DA$7,BK$16,$CH180:$DA180)</f>
        <v>0</v>
      </c>
      <c r="BM177" s="485">
        <f>SUMIF($CH$7:$DA$7,BK$16,$CH182:$DA182)</f>
        <v>0</v>
      </c>
      <c r="BN177" s="485">
        <f>SUMIF($CH$7:$DA$7,BN$16,$CH181:$DA181)</f>
        <v>0</v>
      </c>
      <c r="BO177" s="485">
        <f>SUMIF($CH$7:$DA$7,BN$16,$CH180:$DA180)</f>
        <v>0</v>
      </c>
      <c r="BP177" s="485">
        <f>SUMIF($CH$7:$DA$7,BN$16,$CH182:$DA182)</f>
        <v>0</v>
      </c>
      <c r="BQ177" s="485">
        <f>SUMIF($CH$7:$DA$7,BQ$16,$CH181:$DA181)</f>
        <v>0</v>
      </c>
      <c r="BR177" s="485">
        <f>SUMIF($CH$7:$DA$7,BQ$16,$CH180:$DA180)</f>
        <v>0</v>
      </c>
      <c r="BS177" s="485">
        <f>SUMIF($CH$7:$DA$7,BQ$16,$CH182:$DA182)</f>
        <v>0</v>
      </c>
      <c r="BT177" s="485">
        <f>SUMIF($CH$7:$DA$7,BT$16,$CH181:$DA181)</f>
        <v>0</v>
      </c>
      <c r="BU177" s="485">
        <f>SUMIF($CH$7:$DA$7,BT$16,$CH180:$DA180)</f>
        <v>0</v>
      </c>
      <c r="BV177" s="485">
        <f>SUMIF($CH$7:$DA$7,BT$16,$CH182:$DA182)</f>
        <v>0</v>
      </c>
      <c r="BW177" s="485">
        <f>SUMIF($CH$7:$DA$7,BW$16,$CH181:$DA181)</f>
        <v>0</v>
      </c>
      <c r="BX177" s="485">
        <f>SUMIF($CH$7:$DA$7,BW$16,$CH180:$DA180)</f>
        <v>0</v>
      </c>
      <c r="BY177" s="485">
        <f>SUMIF($CH$7:$DA$7,BW$16,$CH182:$DA182)</f>
        <v>0</v>
      </c>
      <c r="BZ177" s="485">
        <f>SUMIF($CH$7:$DA$7,BZ$16,$CH181:$DA181)</f>
        <v>0</v>
      </c>
      <c r="CA177" s="485">
        <f>SUMIF($CH$7:$DA$7,BZ$16,$CH180:$DA180)</f>
        <v>0</v>
      </c>
      <c r="CB177" s="485">
        <f>SUMIF($CH$7:$DA$7,BZ$16,$CH182:$DA182)</f>
        <v>0</v>
      </c>
      <c r="CC177" s="37"/>
      <c r="CD177" s="317"/>
      <c r="CE177" s="317"/>
      <c r="CG177" s="72"/>
      <c r="CH177" s="321"/>
    </row>
    <row r="178" spans="2:105" ht="15" hidden="1" customHeight="1" outlineLevel="1">
      <c r="B178" s="287"/>
      <c r="C178" s="310"/>
      <c r="D178" s="310"/>
      <c r="E178" s="310"/>
      <c r="F178" s="311" t="str">
        <f>_xlfn.IFNA(INDEX(Table_Def[[Asset category]:[Unit]],MATCH(Insert_Assets!C178,Table_Def[Asset category],0),2),"")</f>
        <v/>
      </c>
      <c r="G178" s="481"/>
      <c r="H178" s="440" t="s">
        <v>221</v>
      </c>
      <c r="I178" s="544">
        <f t="shared" si="444"/>
        <v>0</v>
      </c>
      <c r="J178" s="378"/>
      <c r="K178" s="379"/>
      <c r="L178" s="544">
        <f t="shared" si="518"/>
        <v>0</v>
      </c>
      <c r="M178" s="543">
        <f t="shared" si="497"/>
        <v>1</v>
      </c>
      <c r="N178" s="544">
        <f t="shared" si="441"/>
        <v>0</v>
      </c>
      <c r="O178" s="208">
        <f>_xlfn.IFNA(IF(INDEX(Table_Def[],MATCH(C178,Table_Def[Asset category],0),3)=0,20,INDEX(Table_Def[],MATCH(C178,Table_Def[Asset category],0),3)),0)</f>
        <v>0</v>
      </c>
      <c r="Q178" s="11"/>
      <c r="R178" s="208"/>
      <c r="S178" s="208"/>
      <c r="T178" s="208"/>
      <c r="U178" s="485"/>
      <c r="V178" s="485"/>
      <c r="W178" s="485"/>
      <c r="X178" s="485"/>
      <c r="Y178" s="485"/>
      <c r="Z178" s="485"/>
      <c r="AA178" s="485"/>
      <c r="AB178" s="485"/>
      <c r="AC178" s="485"/>
      <c r="AD178" s="485"/>
      <c r="AE178" s="485"/>
      <c r="AF178" s="485"/>
      <c r="AG178" s="485"/>
      <c r="AH178" s="485"/>
      <c r="AI178" s="485"/>
      <c r="AJ178" s="485"/>
      <c r="AK178" s="485"/>
      <c r="AL178" s="485"/>
      <c r="AM178" s="485"/>
      <c r="AN178" s="485"/>
      <c r="AO178" s="485"/>
      <c r="AP178" s="485"/>
      <c r="AQ178" s="485"/>
      <c r="AR178" s="485"/>
      <c r="AS178" s="485"/>
      <c r="AT178" s="485"/>
      <c r="AU178" s="485"/>
      <c r="AV178" s="485"/>
      <c r="AW178" s="485"/>
      <c r="AX178" s="485"/>
      <c r="AY178" s="485"/>
      <c r="AZ178" s="485"/>
      <c r="BA178" s="485"/>
      <c r="BB178" s="485"/>
      <c r="BC178" s="485"/>
      <c r="BD178" s="485"/>
      <c r="BE178" s="485"/>
      <c r="BF178" s="485"/>
      <c r="BG178" s="485"/>
      <c r="BH178" s="485"/>
      <c r="BI178" s="485"/>
      <c r="BJ178" s="485"/>
      <c r="BK178" s="485"/>
      <c r="BL178" s="485"/>
      <c r="BM178" s="485"/>
      <c r="BN178" s="485"/>
      <c r="BO178" s="485"/>
      <c r="BP178" s="485"/>
      <c r="BQ178" s="485"/>
      <c r="BR178" s="485"/>
      <c r="BS178" s="485"/>
      <c r="BT178" s="485"/>
      <c r="BU178" s="485"/>
      <c r="BV178" s="485"/>
      <c r="BW178" s="485"/>
      <c r="BX178" s="485"/>
      <c r="BY178" s="485"/>
      <c r="BZ178" s="485"/>
      <c r="CA178" s="485"/>
      <c r="CB178" s="485"/>
      <c r="CC178" s="37"/>
      <c r="CD178" s="317"/>
      <c r="CE178" s="317"/>
      <c r="CF178" s="8" t="s">
        <v>218</v>
      </c>
      <c r="CG178" s="72"/>
      <c r="CH178" s="320">
        <f>IF($J177=CH$7,$O177,
IF(CG177&gt;0,CG177-1,0))</f>
        <v>0</v>
      </c>
      <c r="CI178" s="320">
        <f>IF($J177=CI$7,$O177,
IF(CH178&gt;0,CH178-1,0))</f>
        <v>0</v>
      </c>
      <c r="CJ178" s="320">
        <f t="shared" ref="CJ178" si="521">IF($J177=CJ$7,$O177,
IF(CI178&gt;0,CI178-1,0))</f>
        <v>0</v>
      </c>
      <c r="CK178" s="320">
        <f t="shared" ref="CK178" si="522">IF($J177=CK$7,$O177,
IF(CJ178&gt;0,CJ178-1,0))</f>
        <v>0</v>
      </c>
      <c r="CL178" s="320">
        <f t="shared" ref="CL178" si="523">IF($J177=CL$7,$O177,
IF(CK178&gt;0,CK178-1,0))</f>
        <v>0</v>
      </c>
      <c r="CM178" s="320">
        <f t="shared" ref="CM178" si="524">IF($J177=CM$7,$O177,
IF(CL178&gt;0,CL178-1,0))</f>
        <v>0</v>
      </c>
      <c r="CN178" s="320">
        <f t="shared" ref="CN178" si="525">IF($J177=CN$7,$O177,
IF(CM178&gt;0,CM178-1,0))</f>
        <v>0</v>
      </c>
      <c r="CO178" s="320">
        <f t="shared" ref="CO178" si="526">IF($J177=CO$7,$O177,
IF(CN178&gt;0,CN178-1,0))</f>
        <v>0</v>
      </c>
      <c r="CP178" s="320">
        <f t="shared" ref="CP178" si="527">IF($J177=CP$7,$O177,
IF(CO178&gt;0,CO178-1,0))</f>
        <v>0</v>
      </c>
      <c r="CQ178" s="320">
        <f t="shared" ref="CQ178" si="528">IF($J177=CQ$7,$O177,
IF(CP178&gt;0,CP178-1,0))</f>
        <v>0</v>
      </c>
      <c r="CR178" s="320">
        <f t="shared" ref="CR178" si="529">IF($J177=CR$7,$O177,
IF(CQ178&gt;0,CQ178-1,0))</f>
        <v>0</v>
      </c>
      <c r="CS178" s="320">
        <f t="shared" ref="CS178" si="530">IF($J177=CS$7,$O177,
IF(CR178&gt;0,CR178-1,0))</f>
        <v>0</v>
      </c>
      <c r="CT178" s="320">
        <f t="shared" ref="CT178" si="531">IF($J177=CT$7,$O177,
IF(CS178&gt;0,CS178-1,0))</f>
        <v>0</v>
      </c>
      <c r="CU178" s="320">
        <f t="shared" ref="CU178" si="532">IF($J177=CU$7,$O177,
IF(CT178&gt;0,CT178-1,0))</f>
        <v>0</v>
      </c>
      <c r="CV178" s="320">
        <f t="shared" ref="CV178" si="533">IF($J177=CV$7,$O177,
IF(CU178&gt;0,CU178-1,0))</f>
        <v>0</v>
      </c>
      <c r="CW178" s="320">
        <f t="shared" ref="CW178" si="534">IF($J177=CW$7,$O177,
IF(CV178&gt;0,CV178-1,0))</f>
        <v>0</v>
      </c>
      <c r="CX178" s="320">
        <f t="shared" ref="CX178" si="535">IF($J177=CX$7,$O177,
IF(CW178&gt;0,CW178-1,0))</f>
        <v>0</v>
      </c>
      <c r="CY178" s="320">
        <f t="shared" ref="CY178" si="536">IF($J177=CY$7,$O177,
IF(CX178&gt;0,CX178-1,0))</f>
        <v>0</v>
      </c>
      <c r="CZ178" s="320">
        <f t="shared" ref="CZ178" si="537">IF($J177=CZ$7,$O177,
IF(CY178&gt;0,CY178-1,0))</f>
        <v>0</v>
      </c>
      <c r="DA178" s="320">
        <f t="shared" ref="DA178" si="538">IF($J177=DA$7,$O177,
IF(CZ178&gt;0,CZ178-1,0))</f>
        <v>0</v>
      </c>
    </row>
    <row r="179" spans="2:105" ht="15" hidden="1" customHeight="1" outlineLevel="1">
      <c r="B179" s="287"/>
      <c r="C179" s="310"/>
      <c r="D179" s="310"/>
      <c r="E179" s="310"/>
      <c r="F179" s="311" t="str">
        <f>_xlfn.IFNA(INDEX(Table_Def[[Asset category]:[Unit]],MATCH(Insert_Assets!C179,Table_Def[Asset category],0),2),"")</f>
        <v/>
      </c>
      <c r="G179" s="481"/>
      <c r="H179" s="440" t="s">
        <v>221</v>
      </c>
      <c r="I179" s="544">
        <f t="shared" si="444"/>
        <v>0</v>
      </c>
      <c r="J179" s="378"/>
      <c r="K179" s="379"/>
      <c r="L179" s="544"/>
      <c r="M179" s="543">
        <f t="shared" si="497"/>
        <v>1</v>
      </c>
      <c r="N179" s="544">
        <f t="shared" si="441"/>
        <v>0</v>
      </c>
      <c r="O179" s="208">
        <f>_xlfn.IFNA(IF(INDEX(Table_Def[],MATCH(C179,Table_Def[Asset category],0),3)=0,20,INDEX(Table_Def[],MATCH(C179,Table_Def[Asset category],0),3)),0)</f>
        <v>0</v>
      </c>
      <c r="Q179" s="11"/>
      <c r="R179" s="208"/>
      <c r="S179" s="208"/>
      <c r="T179" s="208"/>
      <c r="U179" s="485"/>
      <c r="V179" s="485"/>
      <c r="W179" s="485"/>
      <c r="X179" s="485"/>
      <c r="Y179" s="485"/>
      <c r="Z179" s="485"/>
      <c r="AA179" s="485"/>
      <c r="AB179" s="485"/>
      <c r="AC179" s="485"/>
      <c r="AD179" s="485"/>
      <c r="AE179" s="485"/>
      <c r="AF179" s="485"/>
      <c r="AG179" s="485"/>
      <c r="AH179" s="485"/>
      <c r="AI179" s="485"/>
      <c r="AJ179" s="485"/>
      <c r="AK179" s="485"/>
      <c r="AL179" s="485"/>
      <c r="AM179" s="485"/>
      <c r="AN179" s="485"/>
      <c r="AO179" s="485"/>
      <c r="AP179" s="485"/>
      <c r="AQ179" s="485"/>
      <c r="AR179" s="485"/>
      <c r="AS179" s="485"/>
      <c r="AT179" s="485"/>
      <c r="AU179" s="485"/>
      <c r="AV179" s="485"/>
      <c r="AW179" s="485"/>
      <c r="AX179" s="485"/>
      <c r="AY179" s="485"/>
      <c r="AZ179" s="485"/>
      <c r="BA179" s="485"/>
      <c r="BB179" s="485"/>
      <c r="BC179" s="485"/>
      <c r="BD179" s="485"/>
      <c r="BE179" s="485"/>
      <c r="BF179" s="485"/>
      <c r="BG179" s="485"/>
      <c r="BH179" s="485"/>
      <c r="BI179" s="485"/>
      <c r="BJ179" s="485"/>
      <c r="BK179" s="485"/>
      <c r="BL179" s="485"/>
      <c r="BM179" s="485"/>
      <c r="BN179" s="485"/>
      <c r="BO179" s="485"/>
      <c r="BP179" s="485"/>
      <c r="BQ179" s="485"/>
      <c r="BR179" s="485"/>
      <c r="BS179" s="485"/>
      <c r="BT179" s="485"/>
      <c r="BU179" s="485"/>
      <c r="BV179" s="485"/>
      <c r="BW179" s="485"/>
      <c r="BX179" s="485"/>
      <c r="BY179" s="485"/>
      <c r="BZ179" s="485"/>
      <c r="CA179" s="485"/>
      <c r="CB179" s="485"/>
      <c r="CC179" s="37"/>
      <c r="CD179" s="317"/>
      <c r="CE179" s="317"/>
      <c r="CF179" s="8" t="s">
        <v>219</v>
      </c>
      <c r="CG179" s="72"/>
      <c r="CH179" s="320">
        <f t="shared" ref="CH179" ca="1" si="539">IF(AND(CH178=$O177,CH178&gt;0),1,IF(CH178=0,0,OFFSET(CH178,,(CH178-$O177),1,1)-CH178+1))</f>
        <v>0</v>
      </c>
      <c r="CI179" s="320">
        <f ca="1">IF(AND(CI178=$O177,CI178&gt;0),1,IF(CI178=0,0,OFFSET(CI178,,(CI178-$O177),1,1)-CI178+1))</f>
        <v>0</v>
      </c>
      <c r="CJ179" s="320">
        <f t="shared" ref="CJ179:DA179" ca="1" si="540">IF(AND(CJ178=$O177,CJ178&gt;0),1,IF(CJ178=0,0,OFFSET(CJ178,,(CJ178-$O177),1,1)-CJ178+1))</f>
        <v>0</v>
      </c>
      <c r="CK179" s="320">
        <f t="shared" ca="1" si="540"/>
        <v>0</v>
      </c>
      <c r="CL179" s="320">
        <f t="shared" ca="1" si="540"/>
        <v>0</v>
      </c>
      <c r="CM179" s="320">
        <f t="shared" ca="1" si="540"/>
        <v>0</v>
      </c>
      <c r="CN179" s="320">
        <f t="shared" ca="1" si="540"/>
        <v>0</v>
      </c>
      <c r="CO179" s="320">
        <f t="shared" ca="1" si="540"/>
        <v>0</v>
      </c>
      <c r="CP179" s="320">
        <f t="shared" ca="1" si="540"/>
        <v>0</v>
      </c>
      <c r="CQ179" s="320">
        <f t="shared" ca="1" si="540"/>
        <v>0</v>
      </c>
      <c r="CR179" s="320">
        <f t="shared" ca="1" si="540"/>
        <v>0</v>
      </c>
      <c r="CS179" s="320">
        <f t="shared" ca="1" si="540"/>
        <v>0</v>
      </c>
      <c r="CT179" s="320">
        <f t="shared" ca="1" si="540"/>
        <v>0</v>
      </c>
      <c r="CU179" s="320">
        <f t="shared" ca="1" si="540"/>
        <v>0</v>
      </c>
      <c r="CV179" s="320">
        <f t="shared" ca="1" si="540"/>
        <v>0</v>
      </c>
      <c r="CW179" s="320">
        <f t="shared" ca="1" si="540"/>
        <v>0</v>
      </c>
      <c r="CX179" s="320">
        <f t="shared" ca="1" si="540"/>
        <v>0</v>
      </c>
      <c r="CY179" s="320">
        <f t="shared" ca="1" si="540"/>
        <v>0</v>
      </c>
      <c r="CZ179" s="320">
        <f t="shared" ca="1" si="540"/>
        <v>0</v>
      </c>
      <c r="DA179" s="320">
        <f t="shared" ca="1" si="540"/>
        <v>0</v>
      </c>
    </row>
    <row r="180" spans="2:105" ht="15" hidden="1" customHeight="1" outlineLevel="1">
      <c r="B180" s="287"/>
      <c r="C180" s="310"/>
      <c r="D180" s="310"/>
      <c r="E180" s="310"/>
      <c r="F180" s="311" t="str">
        <f>_xlfn.IFNA(INDEX(Table_Def[[Asset category]:[Unit]],MATCH(Insert_Assets!C180,Table_Def[Asset category],0),2),"")</f>
        <v/>
      </c>
      <c r="G180" s="481"/>
      <c r="H180" s="440" t="s">
        <v>221</v>
      </c>
      <c r="I180" s="544">
        <f t="shared" si="444"/>
        <v>0</v>
      </c>
      <c r="J180" s="378"/>
      <c r="K180" s="379"/>
      <c r="L180" s="544">
        <f t="shared" ref="L180:L185" si="541">SUMIF($K$21:$K$383,K180,$I$21:$I$383)</f>
        <v>0</v>
      </c>
      <c r="M180" s="543">
        <f t="shared" si="497"/>
        <v>1</v>
      </c>
      <c r="N180" s="544">
        <f t="shared" si="441"/>
        <v>0</v>
      </c>
      <c r="O180" s="208">
        <f>_xlfn.IFNA(IF(INDEX(Table_Def[],MATCH(C180,Table_Def[Asset category],0),3)=0,20,INDEX(Table_Def[],MATCH(C180,Table_Def[Asset category],0),3)),0)</f>
        <v>0</v>
      </c>
      <c r="Q180" s="11"/>
      <c r="R180" s="208"/>
      <c r="S180" s="208"/>
      <c r="T180" s="208"/>
      <c r="U180" s="485"/>
      <c r="V180" s="485"/>
      <c r="W180" s="485"/>
      <c r="X180" s="485"/>
      <c r="Y180" s="485"/>
      <c r="Z180" s="485"/>
      <c r="AA180" s="485"/>
      <c r="AB180" s="485"/>
      <c r="AC180" s="485"/>
      <c r="AD180" s="485"/>
      <c r="AE180" s="485"/>
      <c r="AF180" s="485"/>
      <c r="AG180" s="485"/>
      <c r="AH180" s="485"/>
      <c r="AI180" s="485"/>
      <c r="AJ180" s="485"/>
      <c r="AK180" s="485"/>
      <c r="AL180" s="485"/>
      <c r="AM180" s="485"/>
      <c r="AN180" s="485"/>
      <c r="AO180" s="485"/>
      <c r="AP180" s="485"/>
      <c r="AQ180" s="485"/>
      <c r="AR180" s="485"/>
      <c r="AS180" s="485"/>
      <c r="AT180" s="485"/>
      <c r="AU180" s="485"/>
      <c r="AV180" s="485"/>
      <c r="AW180" s="485"/>
      <c r="AX180" s="485"/>
      <c r="AY180" s="485"/>
      <c r="AZ180" s="485"/>
      <c r="BA180" s="485"/>
      <c r="BB180" s="485"/>
      <c r="BC180" s="485"/>
      <c r="BD180" s="485"/>
      <c r="BE180" s="485"/>
      <c r="BF180" s="485"/>
      <c r="BG180" s="485"/>
      <c r="BH180" s="485"/>
      <c r="BI180" s="485"/>
      <c r="BJ180" s="485"/>
      <c r="BK180" s="485"/>
      <c r="BL180" s="485"/>
      <c r="BM180" s="485"/>
      <c r="BN180" s="485"/>
      <c r="BO180" s="485"/>
      <c r="BP180" s="485"/>
      <c r="BQ180" s="485"/>
      <c r="BR180" s="485"/>
      <c r="BS180" s="485"/>
      <c r="BT180" s="485"/>
      <c r="BU180" s="485"/>
      <c r="BV180" s="485"/>
      <c r="BW180" s="485"/>
      <c r="BX180" s="485"/>
      <c r="BY180" s="485"/>
      <c r="BZ180" s="485"/>
      <c r="CA180" s="485"/>
      <c r="CB180" s="485"/>
      <c r="CC180" s="37"/>
      <c r="CD180" s="317"/>
      <c r="CE180" s="317"/>
      <c r="CF180" s="8" t="s">
        <v>205</v>
      </c>
      <c r="CH180" s="321">
        <f>IF($J177=CH$7,$I177*$M177,
IF(CG180&gt;0,+CG180-CG181,0))</f>
        <v>0</v>
      </c>
      <c r="CI180" s="321">
        <f t="shared" ref="CI180:DA180" si="542">IF($J177=CI$7,$I177*$M177,
IF(CH180&gt;0,+CH180-CH181,0))</f>
        <v>0</v>
      </c>
      <c r="CJ180" s="321">
        <f t="shared" si="542"/>
        <v>0</v>
      </c>
      <c r="CK180" s="321">
        <f t="shared" si="542"/>
        <v>0</v>
      </c>
      <c r="CL180" s="321">
        <f t="shared" si="542"/>
        <v>0</v>
      </c>
      <c r="CM180" s="321">
        <f t="shared" si="542"/>
        <v>0</v>
      </c>
      <c r="CN180" s="321">
        <f t="shared" si="542"/>
        <v>0</v>
      </c>
      <c r="CO180" s="321">
        <f t="shared" si="542"/>
        <v>0</v>
      </c>
      <c r="CP180" s="321">
        <f t="shared" si="542"/>
        <v>0</v>
      </c>
      <c r="CQ180" s="321">
        <f t="shared" si="542"/>
        <v>0</v>
      </c>
      <c r="CR180" s="321">
        <f t="shared" si="542"/>
        <v>0</v>
      </c>
      <c r="CS180" s="321">
        <f t="shared" si="542"/>
        <v>0</v>
      </c>
      <c r="CT180" s="321">
        <f t="shared" si="542"/>
        <v>0</v>
      </c>
      <c r="CU180" s="321">
        <f t="shared" si="542"/>
        <v>0</v>
      </c>
      <c r="CV180" s="321">
        <f t="shared" si="542"/>
        <v>0</v>
      </c>
      <c r="CW180" s="321">
        <f t="shared" si="542"/>
        <v>0</v>
      </c>
      <c r="CX180" s="321">
        <f t="shared" si="542"/>
        <v>0</v>
      </c>
      <c r="CY180" s="321">
        <f t="shared" si="542"/>
        <v>0</v>
      </c>
      <c r="CZ180" s="321">
        <f t="shared" si="542"/>
        <v>0</v>
      </c>
      <c r="DA180" s="321">
        <f t="shared" si="542"/>
        <v>0</v>
      </c>
    </row>
    <row r="181" spans="2:105" ht="15" hidden="1" customHeight="1" outlineLevel="1">
      <c r="B181" s="287"/>
      <c r="C181" s="310"/>
      <c r="D181" s="310"/>
      <c r="E181" s="310"/>
      <c r="F181" s="311" t="str">
        <f>_xlfn.IFNA(INDEX(Table_Def[[Asset category]:[Unit]],MATCH(Insert_Assets!C181,Table_Def[Asset category],0),2),"")</f>
        <v/>
      </c>
      <c r="G181" s="481"/>
      <c r="H181" s="440" t="s">
        <v>221</v>
      </c>
      <c r="I181" s="544">
        <f t="shared" si="444"/>
        <v>0</v>
      </c>
      <c r="J181" s="378"/>
      <c r="K181" s="379"/>
      <c r="L181" s="544">
        <f t="shared" si="541"/>
        <v>0</v>
      </c>
      <c r="M181" s="543">
        <f t="shared" si="497"/>
        <v>1</v>
      </c>
      <c r="N181" s="544">
        <f t="shared" si="441"/>
        <v>0</v>
      </c>
      <c r="O181" s="208">
        <f>_xlfn.IFNA(IF(INDEX(Table_Def[],MATCH(C181,Table_Def[Asset category],0),3)=0,20,INDEX(Table_Def[],MATCH(C181,Table_Def[Asset category],0),3)),0)</f>
        <v>0</v>
      </c>
      <c r="Q181" s="11"/>
      <c r="R181" s="208"/>
      <c r="S181" s="208"/>
      <c r="T181" s="208"/>
      <c r="U181" s="485"/>
      <c r="V181" s="485"/>
      <c r="W181" s="485"/>
      <c r="X181" s="485"/>
      <c r="Y181" s="485"/>
      <c r="Z181" s="485"/>
      <c r="AA181" s="485"/>
      <c r="AB181" s="485"/>
      <c r="AC181" s="485"/>
      <c r="AD181" s="485"/>
      <c r="AE181" s="485"/>
      <c r="AF181" s="485"/>
      <c r="AG181" s="485"/>
      <c r="AH181" s="485"/>
      <c r="AI181" s="485"/>
      <c r="AJ181" s="485"/>
      <c r="AK181" s="485"/>
      <c r="AL181" s="485"/>
      <c r="AM181" s="485"/>
      <c r="AN181" s="485"/>
      <c r="AO181" s="485"/>
      <c r="AP181" s="485"/>
      <c r="AQ181" s="485"/>
      <c r="AR181" s="485"/>
      <c r="AS181" s="485"/>
      <c r="AT181" s="485"/>
      <c r="AU181" s="485"/>
      <c r="AV181" s="485"/>
      <c r="AW181" s="485"/>
      <c r="AX181" s="485"/>
      <c r="AY181" s="485"/>
      <c r="AZ181" s="485"/>
      <c r="BA181" s="485"/>
      <c r="BB181" s="485"/>
      <c r="BC181" s="485"/>
      <c r="BD181" s="485"/>
      <c r="BE181" s="485"/>
      <c r="BF181" s="485"/>
      <c r="BG181" s="485"/>
      <c r="BH181" s="485"/>
      <c r="BI181" s="485"/>
      <c r="BJ181" s="485"/>
      <c r="BK181" s="485"/>
      <c r="BL181" s="485"/>
      <c r="BM181" s="485"/>
      <c r="BN181" s="485"/>
      <c r="BO181" s="485"/>
      <c r="BP181" s="485"/>
      <c r="BQ181" s="485"/>
      <c r="BR181" s="485"/>
      <c r="BS181" s="485"/>
      <c r="BT181" s="485"/>
      <c r="BU181" s="485"/>
      <c r="BV181" s="485"/>
      <c r="BW181" s="485"/>
      <c r="BX181" s="485"/>
      <c r="BY181" s="485"/>
      <c r="BZ181" s="485"/>
      <c r="CA181" s="485"/>
      <c r="CB181" s="485"/>
      <c r="CC181" s="37"/>
      <c r="CD181" s="317"/>
      <c r="CE181" s="317"/>
      <c r="CF181" s="8" t="s">
        <v>206</v>
      </c>
      <c r="CG181" s="321"/>
      <c r="CH181" s="321" t="e">
        <f>IF(CH182&lt;1,0,CH183-CH182)</f>
        <v>#DIV/0!</v>
      </c>
      <c r="CI181" s="321" t="e">
        <f t="shared" ref="CI181:DA181" si="543">IF(CI182&lt;1,0,CI183-CI182)</f>
        <v>#DIV/0!</v>
      </c>
      <c r="CJ181" s="321" t="e">
        <f t="shared" si="543"/>
        <v>#DIV/0!</v>
      </c>
      <c r="CK181" s="321" t="e">
        <f t="shared" si="543"/>
        <v>#DIV/0!</v>
      </c>
      <c r="CL181" s="321" t="e">
        <f t="shared" si="543"/>
        <v>#DIV/0!</v>
      </c>
      <c r="CM181" s="321" t="e">
        <f t="shared" si="543"/>
        <v>#DIV/0!</v>
      </c>
      <c r="CN181" s="321" t="e">
        <f t="shared" si="543"/>
        <v>#DIV/0!</v>
      </c>
      <c r="CO181" s="321" t="e">
        <f t="shared" si="543"/>
        <v>#DIV/0!</v>
      </c>
      <c r="CP181" s="321" t="e">
        <f t="shared" si="543"/>
        <v>#DIV/0!</v>
      </c>
      <c r="CQ181" s="321" t="e">
        <f t="shared" si="543"/>
        <v>#DIV/0!</v>
      </c>
      <c r="CR181" s="321" t="e">
        <f t="shared" si="543"/>
        <v>#DIV/0!</v>
      </c>
      <c r="CS181" s="321" t="e">
        <f t="shared" si="543"/>
        <v>#DIV/0!</v>
      </c>
      <c r="CT181" s="321" t="e">
        <f t="shared" si="543"/>
        <v>#DIV/0!</v>
      </c>
      <c r="CU181" s="321" t="e">
        <f t="shared" si="543"/>
        <v>#DIV/0!</v>
      </c>
      <c r="CV181" s="321" t="e">
        <f t="shared" si="543"/>
        <v>#DIV/0!</v>
      </c>
      <c r="CW181" s="321" t="e">
        <f t="shared" si="543"/>
        <v>#DIV/0!</v>
      </c>
      <c r="CX181" s="321" t="e">
        <f t="shared" si="543"/>
        <v>#DIV/0!</v>
      </c>
      <c r="CY181" s="321" t="e">
        <f t="shared" si="543"/>
        <v>#DIV/0!</v>
      </c>
      <c r="CZ181" s="321" t="e">
        <f t="shared" si="543"/>
        <v>#DIV/0!</v>
      </c>
      <c r="DA181" s="321" t="e">
        <f t="shared" si="543"/>
        <v>#DIV/0!</v>
      </c>
    </row>
    <row r="182" spans="2:105" ht="15" hidden="1" customHeight="1" outlineLevel="1">
      <c r="B182" s="287"/>
      <c r="C182" s="310"/>
      <c r="D182" s="310"/>
      <c r="E182" s="310"/>
      <c r="F182" s="311" t="str">
        <f>_xlfn.IFNA(INDEX(Table_Def[[Asset category]:[Unit]],MATCH(Insert_Assets!C182,Table_Def[Asset category],0),2),"")</f>
        <v/>
      </c>
      <c r="G182" s="481"/>
      <c r="H182" s="440" t="s">
        <v>221</v>
      </c>
      <c r="I182" s="544">
        <f t="shared" si="444"/>
        <v>0</v>
      </c>
      <c r="J182" s="378"/>
      <c r="K182" s="379"/>
      <c r="L182" s="544">
        <f t="shared" si="541"/>
        <v>0</v>
      </c>
      <c r="M182" s="543">
        <f t="shared" si="497"/>
        <v>1</v>
      </c>
      <c r="N182" s="544">
        <f t="shared" si="441"/>
        <v>0</v>
      </c>
      <c r="O182" s="208">
        <f>_xlfn.IFNA(IF(INDEX(Table_Def[],MATCH(C182,Table_Def[Asset category],0),3)=0,20,INDEX(Table_Def[],MATCH(C182,Table_Def[Asset category],0),3)),0)</f>
        <v>0</v>
      </c>
      <c r="Q182" s="11"/>
      <c r="R182" s="208"/>
      <c r="S182" s="208"/>
      <c r="T182" s="208"/>
      <c r="U182" s="485"/>
      <c r="V182" s="485"/>
      <c r="W182" s="485"/>
      <c r="X182" s="485"/>
      <c r="Y182" s="485"/>
      <c r="Z182" s="485"/>
      <c r="AA182" s="485"/>
      <c r="AB182" s="485"/>
      <c r="AC182" s="485"/>
      <c r="AD182" s="485"/>
      <c r="AE182" s="485"/>
      <c r="AF182" s="485"/>
      <c r="AG182" s="485"/>
      <c r="AH182" s="485"/>
      <c r="AI182" s="485"/>
      <c r="AJ182" s="485"/>
      <c r="AK182" s="485"/>
      <c r="AL182" s="485"/>
      <c r="AM182" s="485"/>
      <c r="AN182" s="485"/>
      <c r="AO182" s="485"/>
      <c r="AP182" s="485"/>
      <c r="AQ182" s="485"/>
      <c r="AR182" s="485"/>
      <c r="AS182" s="485"/>
      <c r="AT182" s="485"/>
      <c r="AU182" s="485"/>
      <c r="AV182" s="485"/>
      <c r="AW182" s="485"/>
      <c r="AX182" s="485"/>
      <c r="AY182" s="485"/>
      <c r="AZ182" s="485"/>
      <c r="BA182" s="485"/>
      <c r="BB182" s="485"/>
      <c r="BC182" s="485"/>
      <c r="BD182" s="485"/>
      <c r="BE182" s="485"/>
      <c r="BF182" s="485"/>
      <c r="BG182" s="485"/>
      <c r="BH182" s="485"/>
      <c r="BI182" s="485"/>
      <c r="BJ182" s="485"/>
      <c r="BK182" s="485"/>
      <c r="BL182" s="485"/>
      <c r="BM182" s="485"/>
      <c r="BN182" s="485"/>
      <c r="BO182" s="485"/>
      <c r="BP182" s="485"/>
      <c r="BQ182" s="485"/>
      <c r="BR182" s="485"/>
      <c r="BS182" s="485"/>
      <c r="BT182" s="485"/>
      <c r="BU182" s="485"/>
      <c r="BV182" s="485"/>
      <c r="BW182" s="485"/>
      <c r="BX182" s="485"/>
      <c r="BY182" s="485"/>
      <c r="BZ182" s="485"/>
      <c r="CA182" s="485"/>
      <c r="CB182" s="485"/>
      <c r="CC182" s="37"/>
      <c r="CD182" s="317"/>
      <c r="CE182" s="317"/>
      <c r="CF182" s="8" t="s">
        <v>207</v>
      </c>
      <c r="CH182" s="321" t="e">
        <f>CH180*Insert_Finance!$D$32</f>
        <v>#DIV/0!</v>
      </c>
      <c r="CI182" s="321" t="e">
        <f>CI180*Insert_Finance!$D$32</f>
        <v>#DIV/0!</v>
      </c>
      <c r="CJ182" s="321" t="e">
        <f>CJ180*Insert_Finance!$D$32</f>
        <v>#DIV/0!</v>
      </c>
      <c r="CK182" s="321" t="e">
        <f>CK180*Insert_Finance!$D$32</f>
        <v>#DIV/0!</v>
      </c>
      <c r="CL182" s="321" t="e">
        <f>CL180*Insert_Finance!$D$32</f>
        <v>#DIV/0!</v>
      </c>
      <c r="CM182" s="321" t="e">
        <f>CM180*Insert_Finance!$D$32</f>
        <v>#DIV/0!</v>
      </c>
      <c r="CN182" s="321" t="e">
        <f>CN180*Insert_Finance!$D$32</f>
        <v>#DIV/0!</v>
      </c>
      <c r="CO182" s="321" t="e">
        <f>CO180*Insert_Finance!$D$32</f>
        <v>#DIV/0!</v>
      </c>
      <c r="CP182" s="321" t="e">
        <f>CP180*Insert_Finance!$D$32</f>
        <v>#DIV/0!</v>
      </c>
      <c r="CQ182" s="321" t="e">
        <f>CQ180*Insert_Finance!$D$32</f>
        <v>#DIV/0!</v>
      </c>
      <c r="CR182" s="321" t="e">
        <f>CR180*Insert_Finance!$D$32</f>
        <v>#DIV/0!</v>
      </c>
      <c r="CS182" s="321" t="e">
        <f>CS180*Insert_Finance!$D$32</f>
        <v>#DIV/0!</v>
      </c>
      <c r="CT182" s="321" t="e">
        <f>CT180*Insert_Finance!$D$32</f>
        <v>#DIV/0!</v>
      </c>
      <c r="CU182" s="321" t="e">
        <f>CU180*Insert_Finance!$D$32</f>
        <v>#DIV/0!</v>
      </c>
      <c r="CV182" s="321" t="e">
        <f>CV180*Insert_Finance!$D$32</f>
        <v>#DIV/0!</v>
      </c>
      <c r="CW182" s="321" t="e">
        <f>CW180*Insert_Finance!$D$32</f>
        <v>#DIV/0!</v>
      </c>
      <c r="CX182" s="321" t="e">
        <f>CX180*Insert_Finance!$D$32</f>
        <v>#DIV/0!</v>
      </c>
      <c r="CY182" s="321" t="e">
        <f>CY180*Insert_Finance!$D$32</f>
        <v>#DIV/0!</v>
      </c>
      <c r="CZ182" s="321" t="e">
        <f>CZ180*Insert_Finance!$D$32</f>
        <v>#DIV/0!</v>
      </c>
      <c r="DA182" s="321" t="e">
        <f>DA180*Insert_Finance!$D$32</f>
        <v>#DIV/0!</v>
      </c>
    </row>
    <row r="183" spans="2:105" ht="15" hidden="1" customHeight="1" outlineLevel="1">
      <c r="B183" s="287"/>
      <c r="C183" s="310"/>
      <c r="D183" s="310"/>
      <c r="E183" s="310"/>
      <c r="F183" s="311" t="str">
        <f>_xlfn.IFNA(INDEX(Table_Def[[Asset category]:[Unit]],MATCH(Insert_Assets!C183,Table_Def[Asset category],0),2),"")</f>
        <v/>
      </c>
      <c r="G183" s="481"/>
      <c r="H183" s="440" t="s">
        <v>221</v>
      </c>
      <c r="I183" s="544">
        <f t="shared" si="444"/>
        <v>0</v>
      </c>
      <c r="J183" s="378"/>
      <c r="K183" s="379"/>
      <c r="L183" s="544">
        <f t="shared" si="541"/>
        <v>0</v>
      </c>
      <c r="M183" s="543">
        <f t="shared" si="497"/>
        <v>1</v>
      </c>
      <c r="N183" s="544">
        <f t="shared" si="441"/>
        <v>0</v>
      </c>
      <c r="O183" s="208">
        <f>_xlfn.IFNA(IF(INDEX(Table_Def[],MATCH(C183,Table_Def[Asset category],0),3)=0,20,INDEX(Table_Def[],MATCH(C183,Table_Def[Asset category],0),3)),0)</f>
        <v>0</v>
      </c>
      <c r="Q183" s="11"/>
      <c r="R183" s="208"/>
      <c r="S183" s="208"/>
      <c r="T183" s="208"/>
      <c r="U183" s="485"/>
      <c r="V183" s="485"/>
      <c r="W183" s="485"/>
      <c r="X183" s="485"/>
      <c r="Y183" s="485"/>
      <c r="Z183" s="485"/>
      <c r="AA183" s="485"/>
      <c r="AB183" s="485"/>
      <c r="AC183" s="485"/>
      <c r="AD183" s="485"/>
      <c r="AE183" s="485"/>
      <c r="AF183" s="485"/>
      <c r="AG183" s="485"/>
      <c r="AH183" s="485"/>
      <c r="AI183" s="485"/>
      <c r="AJ183" s="485"/>
      <c r="AK183" s="485"/>
      <c r="AL183" s="485"/>
      <c r="AM183" s="485"/>
      <c r="AN183" s="485"/>
      <c r="AO183" s="485"/>
      <c r="AP183" s="485"/>
      <c r="AQ183" s="485"/>
      <c r="AR183" s="485"/>
      <c r="AS183" s="485"/>
      <c r="AT183" s="485"/>
      <c r="AU183" s="485"/>
      <c r="AV183" s="485"/>
      <c r="AW183" s="485"/>
      <c r="AX183" s="485"/>
      <c r="AY183" s="485"/>
      <c r="AZ183" s="485"/>
      <c r="BA183" s="485"/>
      <c r="BB183" s="485"/>
      <c r="BC183" s="485"/>
      <c r="BD183" s="485"/>
      <c r="BE183" s="485"/>
      <c r="BF183" s="485"/>
      <c r="BG183" s="485"/>
      <c r="BH183" s="485"/>
      <c r="BI183" s="485"/>
      <c r="BJ183" s="485"/>
      <c r="BK183" s="485"/>
      <c r="BL183" s="485"/>
      <c r="BM183" s="485"/>
      <c r="BN183" s="485"/>
      <c r="BO183" s="485"/>
      <c r="BP183" s="485"/>
      <c r="BQ183" s="485"/>
      <c r="BR183" s="485"/>
      <c r="BS183" s="485"/>
      <c r="BT183" s="485"/>
      <c r="BU183" s="485"/>
      <c r="BV183" s="485"/>
      <c r="BW183" s="485"/>
      <c r="BX183" s="485"/>
      <c r="BY183" s="485"/>
      <c r="BZ183" s="485"/>
      <c r="CA183" s="485"/>
      <c r="CB183" s="485"/>
      <c r="CC183" s="37"/>
      <c r="CD183" s="317"/>
      <c r="CE183" s="317"/>
      <c r="CF183" s="8" t="s">
        <v>208</v>
      </c>
      <c r="CG183" s="321"/>
      <c r="CH183" s="321">
        <f ca="1">IF(CH180=0,0,
IF(CH180&lt;1,0,
IF($O177-CH178&lt;&gt;$O177,-PMT(Insert_Finance!$D$32,$O177,OFFSET(CH180,,(CH178-$O177),1,1),0,0),
IF(CH178=0,0,CG183))))</f>
        <v>0</v>
      </c>
      <c r="CI183" s="321">
        <f ca="1">IF(CI180=0,0,
IF(CI180&lt;1,0,
IF($O177-CI178&lt;&gt;$O177,-PMT(Insert_Finance!$D$32,$O177,OFFSET(CI180,,(CI178-$O177),1,1),0,0),
IF(CI178=0,0,CH183))))</f>
        <v>0</v>
      </c>
      <c r="CJ183" s="321">
        <f ca="1">IF(CJ180=0,0,
IF(CJ180&lt;1,0,
IF($O177-CJ178&lt;&gt;$O177,-PMT(Insert_Finance!$D$32,$O177,OFFSET(CJ180,,(CJ178-$O177),1,1),0,0),
IF(CJ178=0,0,CI183))))</f>
        <v>0</v>
      </c>
      <c r="CK183" s="321">
        <f ca="1">IF(CK180=0,0,
IF(CK180&lt;1,0,
IF($O177-CK178&lt;&gt;$O177,-PMT(Insert_Finance!$D$32,$O177,OFFSET(CK180,,(CK178-$O177),1,1),0,0),
IF(CK178=0,0,CJ183))))</f>
        <v>0</v>
      </c>
      <c r="CL183" s="321">
        <f ca="1">IF(CL180=0,0,
IF(CL180&lt;1,0,
IF($O177-CL178&lt;&gt;$O177,-PMT(Insert_Finance!$D$32,$O177,OFFSET(CL180,,(CL178-$O177),1,1),0,0),
IF(CL178=0,0,CK183))))</f>
        <v>0</v>
      </c>
      <c r="CM183" s="321">
        <f ca="1">IF(CM180=0,0,
IF(CM180&lt;1,0,
IF($O177-CM178&lt;&gt;$O177,-PMT(Insert_Finance!$D$32,$O177,OFFSET(CM180,,(CM178-$O177),1,1),0,0),
IF(CM178=0,0,CL183))))</f>
        <v>0</v>
      </c>
      <c r="CN183" s="321">
        <f ca="1">IF(CN180=0,0,
IF(CN180&lt;1,0,
IF($O177-CN178&lt;&gt;$O177,-PMT(Insert_Finance!$D$32,$O177,OFFSET(CN180,,(CN178-$O177),1,1),0,0),
IF(CN178=0,0,CM183))))</f>
        <v>0</v>
      </c>
      <c r="CO183" s="321">
        <f ca="1">IF(CO180=0,0,
IF(CO180&lt;1,0,
IF($O177-CO178&lt;&gt;$O177,-PMT(Insert_Finance!$D$32,$O177,OFFSET(CO180,,(CO178-$O177),1,1),0,0),
IF(CO178=0,0,CN183))))</f>
        <v>0</v>
      </c>
      <c r="CP183" s="321">
        <f ca="1">IF(CP180=0,0,
IF(CP180&lt;1,0,
IF($O177-CP178&lt;&gt;$O177,-PMT(Insert_Finance!$D$32,$O177,OFFSET(CP180,,(CP178-$O177),1,1),0,0),
IF(CP178=0,0,CO183))))</f>
        <v>0</v>
      </c>
      <c r="CQ183" s="321">
        <f ca="1">IF(CQ180=0,0,
IF(CQ180&lt;1,0,
IF($O177-CQ178&lt;&gt;$O177,-PMT(Insert_Finance!$D$32,$O177,OFFSET(CQ180,,(CQ178-$O177),1,1),0,0),
IF(CQ178=0,0,CP183))))</f>
        <v>0</v>
      </c>
      <c r="CR183" s="321">
        <f ca="1">IF(CR180=0,0,
IF(CR180&lt;1,0,
IF($O177-CR178&lt;&gt;$O177,-PMT(Insert_Finance!$D$32,$O177,OFFSET(CR180,,(CR178-$O177),1,1),0,0),
IF(CR178=0,0,CQ183))))</f>
        <v>0</v>
      </c>
      <c r="CS183" s="321">
        <f ca="1">IF(CS180=0,0,
IF(CS180&lt;1,0,
IF($O177-CS178&lt;&gt;$O177,-PMT(Insert_Finance!$D$32,$O177,OFFSET(CS180,,(CS178-$O177),1,1),0,0),
IF(CS178=0,0,CR183))))</f>
        <v>0</v>
      </c>
      <c r="CT183" s="321">
        <f ca="1">IF(CT180=0,0,
IF(CT180&lt;1,0,
IF($O177-CT178&lt;&gt;$O177,-PMT(Insert_Finance!$D$32,$O177,OFFSET(CT180,,(CT178-$O177),1,1),0,0),
IF(CT178=0,0,CS183))))</f>
        <v>0</v>
      </c>
      <c r="CU183" s="321">
        <f ca="1">IF(CU180=0,0,
IF(CU180&lt;1,0,
IF($O177-CU178&lt;&gt;$O177,-PMT(Insert_Finance!$D$32,$O177,OFFSET(CU180,,(CU178-$O177),1,1),0,0),
IF(CU178=0,0,CT183))))</f>
        <v>0</v>
      </c>
      <c r="CV183" s="321">
        <f ca="1">IF(CV180=0,0,
IF(CV180&lt;1,0,
IF($O177-CV178&lt;&gt;$O177,-PMT(Insert_Finance!$D$32,$O177,OFFSET(CV180,,(CV178-$O177),1,1),0,0),
IF(CV178=0,0,CU183))))</f>
        <v>0</v>
      </c>
      <c r="CW183" s="321">
        <f ca="1">IF(CW180=0,0,
IF(CW180&lt;1,0,
IF($O177-CW178&lt;&gt;$O177,-PMT(Insert_Finance!$D$32,$O177,OFFSET(CW180,,(CW178-$O177),1,1),0,0),
IF(CW178=0,0,CV183))))</f>
        <v>0</v>
      </c>
      <c r="CX183" s="321">
        <f ca="1">IF(CX180=0,0,
IF(CX180&lt;1,0,
IF($O177-CX178&lt;&gt;$O177,-PMT(Insert_Finance!$D$32,$O177,OFFSET(CX180,,(CX178-$O177),1,1),0,0),
IF(CX178=0,0,CW183))))</f>
        <v>0</v>
      </c>
      <c r="CY183" s="321">
        <f ca="1">IF(CY180=0,0,
IF(CY180&lt;1,0,
IF($O177-CY178&lt;&gt;$O177,-PMT(Insert_Finance!$D$32,$O177,OFFSET(CY180,,(CY178-$O177),1,1),0,0),
IF(CY178=0,0,CX183))))</f>
        <v>0</v>
      </c>
      <c r="CZ183" s="321">
        <f ca="1">IF(CZ180=0,0,
IF(CZ180&lt;1,0,
IF($O177-CZ178&lt;&gt;$O177,-PMT(Insert_Finance!$D$32,$O177,OFFSET(CZ180,,(CZ178-$O177),1,1),0,0),
IF(CZ178=0,0,CY183))))</f>
        <v>0</v>
      </c>
      <c r="DA183" s="321">
        <f ca="1">IF(DA180=0,0,
IF(DA180&lt;1,0,
IF($O177-DA178&lt;&gt;$O177,-PMT(Insert_Finance!$D$32,$O177,OFFSET(DA180,,(DA178-$O177),1,1),0,0),
IF(DA178=0,0,CZ183))))</f>
        <v>0</v>
      </c>
    </row>
    <row r="184" spans="2:105" ht="30" customHeight="1" collapsed="1">
      <c r="B184" s="287"/>
      <c r="C184" s="310"/>
      <c r="D184" s="310"/>
      <c r="E184" s="310"/>
      <c r="F184" s="311" t="str">
        <f>_xlfn.IFNA(INDEX(Table_Def[[Asset category]:[Unit]],MATCH(Insert_Assets!C184,Table_Def[Asset category],0),2),"")</f>
        <v/>
      </c>
      <c r="G184" s="481"/>
      <c r="H184" s="440" t="s">
        <v>221</v>
      </c>
      <c r="I184" s="544">
        <f t="shared" si="444"/>
        <v>0</v>
      </c>
      <c r="J184" s="376"/>
      <c r="K184" s="377"/>
      <c r="L184" s="544">
        <f t="shared" si="541"/>
        <v>0</v>
      </c>
      <c r="M184" s="543">
        <f t="shared" si="497"/>
        <v>1</v>
      </c>
      <c r="N184" s="544">
        <f t="shared" si="441"/>
        <v>0</v>
      </c>
      <c r="O184" s="208">
        <f>_xlfn.IFNA(IF(INDEX(Table_Def[],MATCH(C184,Table_Def[Asset category],0),3)=0,20,INDEX(Table_Def[],MATCH(C184,Table_Def[Asset category],0),3)),0)</f>
        <v>0</v>
      </c>
      <c r="Q184" s="11"/>
      <c r="R184" s="208"/>
      <c r="S184" s="208"/>
      <c r="T184" s="208"/>
      <c r="U184" s="485">
        <f>SUMIF($CH$7:$DA$7,U$16,$CH188:$DA188)</f>
        <v>0</v>
      </c>
      <c r="V184" s="485">
        <f>SUMIF($CH$7:$DA$7,U$16,$CH187:$DA187)</f>
        <v>0</v>
      </c>
      <c r="W184" s="485">
        <f>SUMIF($CH$7:$DA$7,U$16,$CH189:$DA189)</f>
        <v>0</v>
      </c>
      <c r="X184" s="485">
        <f>SUMIF($CH$7:$DA$7,X$16,$CH188:$DA188)</f>
        <v>0</v>
      </c>
      <c r="Y184" s="485">
        <f>SUMIF($CH$7:$DA$7,X$16,$CH187:$DA187)</f>
        <v>0</v>
      </c>
      <c r="Z184" s="485">
        <f>SUMIF($CH$7:$DA$7,X$16,$CH189:$DA189)</f>
        <v>0</v>
      </c>
      <c r="AA184" s="485">
        <f>SUMIF($CH$7:$DA$7,AA$16,$CH188:$DA188)</f>
        <v>0</v>
      </c>
      <c r="AB184" s="485">
        <f>SUMIF($CH$7:$DA$7,AA$16,$CH187:$DA187)</f>
        <v>0</v>
      </c>
      <c r="AC184" s="485">
        <f>SUMIF($CH$7:$DA$7,AA$16,$CH189:$DA189)</f>
        <v>0</v>
      </c>
      <c r="AD184" s="485">
        <f>SUMIF($CH$7:$DA$7,AD$16,$CH188:$DA188)</f>
        <v>0</v>
      </c>
      <c r="AE184" s="485">
        <f>SUMIF($CH$7:$DA$7,AD$16,$CH187:$DA187)</f>
        <v>0</v>
      </c>
      <c r="AF184" s="485">
        <f>SUMIF($CH$7:$DA$7,AD$16,$CH189:$DA189)</f>
        <v>0</v>
      </c>
      <c r="AG184" s="485">
        <f>SUMIF($CH$7:$DA$7,AG$16,$CH188:$DA188)</f>
        <v>0</v>
      </c>
      <c r="AH184" s="485">
        <f>SUMIF($CH$7:$DA$7,AG$16,$CH187:$DA187)</f>
        <v>0</v>
      </c>
      <c r="AI184" s="485">
        <f>SUMIF($CH$7:$DA$7,AG$16,$CH189:$DA189)</f>
        <v>0</v>
      </c>
      <c r="AJ184" s="485">
        <f>SUMIF($CH$7:$DA$7,AJ$16,$CH188:$DA188)</f>
        <v>0</v>
      </c>
      <c r="AK184" s="485">
        <f>SUMIF($CH$7:$DA$7,AJ$16,$CH187:$DA187)</f>
        <v>0</v>
      </c>
      <c r="AL184" s="485">
        <f>SUMIF($CH$7:$DA$7,AJ$16,$CH189:$DA189)</f>
        <v>0</v>
      </c>
      <c r="AM184" s="485">
        <f>SUMIF($CH$7:$DA$7,AM$16,$CH188:$DA188)</f>
        <v>0</v>
      </c>
      <c r="AN184" s="485">
        <f>SUMIF($CH$7:$DA$7,AM$16,$CH187:$DA187)</f>
        <v>0</v>
      </c>
      <c r="AO184" s="485">
        <f>SUMIF($CH$7:$DA$7,AM$16,$CH189:$DA189)</f>
        <v>0</v>
      </c>
      <c r="AP184" s="485">
        <f>SUMIF($CH$7:$DA$7,AP$16,$CH188:$DA188)</f>
        <v>0</v>
      </c>
      <c r="AQ184" s="485">
        <f>SUMIF($CH$7:$DA$7,AP$16,$CH187:$DA187)</f>
        <v>0</v>
      </c>
      <c r="AR184" s="485">
        <f>SUMIF($CH$7:$DA$7,AP$16,$CH189:$DA189)</f>
        <v>0</v>
      </c>
      <c r="AS184" s="485">
        <f>SUMIF($CH$7:$DA$7,AS$16,$CH188:$DA188)</f>
        <v>0</v>
      </c>
      <c r="AT184" s="485">
        <f>SUMIF($CH$7:$DA$7,AS$16,$CH187:$DA187)</f>
        <v>0</v>
      </c>
      <c r="AU184" s="485">
        <f>SUMIF($CH$7:$DA$7,AS$16,$CH189:$DA189)</f>
        <v>0</v>
      </c>
      <c r="AV184" s="485">
        <f>SUMIF($CH$7:$DA$7,AV$16,$CH188:$DA188)</f>
        <v>0</v>
      </c>
      <c r="AW184" s="485">
        <f>SUMIF($CH$7:$DA$7,AV$16,$CH187:$DA187)</f>
        <v>0</v>
      </c>
      <c r="AX184" s="485">
        <f>SUMIF($CH$7:$DA$7,AV$16,$CH189:$DA189)</f>
        <v>0</v>
      </c>
      <c r="AY184" s="485">
        <f>SUMIF($CH$7:$DA$7,AY$16,$CH188:$DA188)</f>
        <v>0</v>
      </c>
      <c r="AZ184" s="485">
        <f>SUMIF($CH$7:$DA$7,AY$16,$CH187:$DA187)</f>
        <v>0</v>
      </c>
      <c r="BA184" s="485">
        <f>SUMIF($CH$7:$DA$7,AY$16,$CH189:$DA189)</f>
        <v>0</v>
      </c>
      <c r="BB184" s="485">
        <f>SUMIF($CH$7:$DA$7,BB$16,$CH188:$DA188)</f>
        <v>0</v>
      </c>
      <c r="BC184" s="485">
        <f>SUMIF($CH$7:$DA$7,BB$16,$CH187:$DA187)</f>
        <v>0</v>
      </c>
      <c r="BD184" s="485">
        <f>SUMIF($CH$7:$DA$7,BB$16,$CH189:$DA189)</f>
        <v>0</v>
      </c>
      <c r="BE184" s="485">
        <f>SUMIF($CH$7:$DA$7,BE$16,$CH188:$DA188)</f>
        <v>0</v>
      </c>
      <c r="BF184" s="485">
        <f>SUMIF($CH$7:$DA$7,BE$16,$CH187:$DA187)</f>
        <v>0</v>
      </c>
      <c r="BG184" s="485">
        <f>SUMIF($CH$7:$DA$7,BE$16,$CH189:$DA189)</f>
        <v>0</v>
      </c>
      <c r="BH184" s="485">
        <f>SUMIF($CH$7:$DA$7,BH$16,$CH188:$DA188)</f>
        <v>0</v>
      </c>
      <c r="BI184" s="485">
        <f>SUMIF($CH$7:$DA$7,BH$16,$CH187:$DA187)</f>
        <v>0</v>
      </c>
      <c r="BJ184" s="485">
        <f>SUMIF($CH$7:$DA$7,BH$16,$CH189:$DA189)</f>
        <v>0</v>
      </c>
      <c r="BK184" s="485">
        <f>SUMIF($CH$7:$DA$7,BK$16,$CH188:$DA188)</f>
        <v>0</v>
      </c>
      <c r="BL184" s="485">
        <f>SUMIF($CH$7:$DA$7,BK$16,$CH187:$DA187)</f>
        <v>0</v>
      </c>
      <c r="BM184" s="485">
        <f>SUMIF($CH$7:$DA$7,BK$16,$CH189:$DA189)</f>
        <v>0</v>
      </c>
      <c r="BN184" s="485">
        <f>SUMIF($CH$7:$DA$7,BN$16,$CH188:$DA188)</f>
        <v>0</v>
      </c>
      <c r="BO184" s="485">
        <f>SUMIF($CH$7:$DA$7,BN$16,$CH187:$DA187)</f>
        <v>0</v>
      </c>
      <c r="BP184" s="485">
        <f>SUMIF($CH$7:$DA$7,BN$16,$CH189:$DA189)</f>
        <v>0</v>
      </c>
      <c r="BQ184" s="485">
        <f>SUMIF($CH$7:$DA$7,BQ$16,$CH188:$DA188)</f>
        <v>0</v>
      </c>
      <c r="BR184" s="485">
        <f>SUMIF($CH$7:$DA$7,BQ$16,$CH187:$DA187)</f>
        <v>0</v>
      </c>
      <c r="BS184" s="485">
        <f>SUMIF($CH$7:$DA$7,BQ$16,$CH189:$DA189)</f>
        <v>0</v>
      </c>
      <c r="BT184" s="485">
        <f>SUMIF($CH$7:$DA$7,BT$16,$CH188:$DA188)</f>
        <v>0</v>
      </c>
      <c r="BU184" s="485">
        <f>SUMIF($CH$7:$DA$7,BT$16,$CH187:$DA187)</f>
        <v>0</v>
      </c>
      <c r="BV184" s="485">
        <f>SUMIF($CH$7:$DA$7,BT$16,$CH189:$DA189)</f>
        <v>0</v>
      </c>
      <c r="BW184" s="485">
        <f>SUMIF($CH$7:$DA$7,BW$16,$CH188:$DA188)</f>
        <v>0</v>
      </c>
      <c r="BX184" s="485">
        <f>SUMIF($CH$7:$DA$7,BW$16,$CH187:$DA187)</f>
        <v>0</v>
      </c>
      <c r="BY184" s="485">
        <f>SUMIF($CH$7:$DA$7,BW$16,$CH189:$DA189)</f>
        <v>0</v>
      </c>
      <c r="BZ184" s="485">
        <f>SUMIF($CH$7:$DA$7,BZ$16,$CH188:$DA188)</f>
        <v>0</v>
      </c>
      <c r="CA184" s="485">
        <f>SUMIF($CH$7:$DA$7,BZ$16,$CH187:$DA187)</f>
        <v>0</v>
      </c>
      <c r="CB184" s="485">
        <f>SUMIF($CH$7:$DA$7,BZ$16,$CH189:$DA189)</f>
        <v>0</v>
      </c>
      <c r="CC184" s="37"/>
      <c r="CD184" s="317"/>
      <c r="CE184" s="317"/>
      <c r="CG184" s="72"/>
      <c r="CH184" s="321"/>
    </row>
    <row r="185" spans="2:105" ht="15" hidden="1" customHeight="1" outlineLevel="1">
      <c r="B185" s="287"/>
      <c r="C185" s="310"/>
      <c r="D185" s="310"/>
      <c r="E185" s="310"/>
      <c r="F185" s="311" t="str">
        <f>_xlfn.IFNA(INDEX(Table_Def[[Asset category]:[Unit]],MATCH(Insert_Assets!C185,Table_Def[Asset category],0),2),"")</f>
        <v/>
      </c>
      <c r="G185" s="481"/>
      <c r="H185" s="440" t="s">
        <v>221</v>
      </c>
      <c r="I185" s="544">
        <f t="shared" si="444"/>
        <v>0</v>
      </c>
      <c r="J185" s="378"/>
      <c r="K185" s="379"/>
      <c r="L185" s="544">
        <f t="shared" si="541"/>
        <v>0</v>
      </c>
      <c r="M185" s="543">
        <f t="shared" si="497"/>
        <v>1</v>
      </c>
      <c r="N185" s="544">
        <f t="shared" si="441"/>
        <v>0</v>
      </c>
      <c r="O185" s="208">
        <f>_xlfn.IFNA(IF(INDEX(Table_Def[],MATCH(C185,Table_Def[Asset category],0),3)=0,20,INDEX(Table_Def[],MATCH(C185,Table_Def[Asset category],0),3)),0)</f>
        <v>0</v>
      </c>
      <c r="Q185" s="11"/>
      <c r="R185" s="208"/>
      <c r="S185" s="208"/>
      <c r="T185" s="208"/>
      <c r="U185" s="485"/>
      <c r="V185" s="485"/>
      <c r="W185" s="485"/>
      <c r="X185" s="485"/>
      <c r="Y185" s="485"/>
      <c r="Z185" s="485"/>
      <c r="AA185" s="485"/>
      <c r="AB185" s="485"/>
      <c r="AC185" s="485"/>
      <c r="AD185" s="485"/>
      <c r="AE185" s="485"/>
      <c r="AF185" s="485"/>
      <c r="AG185" s="485"/>
      <c r="AH185" s="485"/>
      <c r="AI185" s="485"/>
      <c r="AJ185" s="485"/>
      <c r="AK185" s="485"/>
      <c r="AL185" s="485"/>
      <c r="AM185" s="485"/>
      <c r="AN185" s="485"/>
      <c r="AO185" s="485"/>
      <c r="AP185" s="485"/>
      <c r="AQ185" s="485"/>
      <c r="AR185" s="485"/>
      <c r="AS185" s="485"/>
      <c r="AT185" s="485"/>
      <c r="AU185" s="485"/>
      <c r="AV185" s="485"/>
      <c r="AW185" s="485"/>
      <c r="AX185" s="485"/>
      <c r="AY185" s="485"/>
      <c r="AZ185" s="485"/>
      <c r="BA185" s="485"/>
      <c r="BB185" s="485"/>
      <c r="BC185" s="485"/>
      <c r="BD185" s="485"/>
      <c r="BE185" s="485"/>
      <c r="BF185" s="485"/>
      <c r="BG185" s="485"/>
      <c r="BH185" s="485"/>
      <c r="BI185" s="485"/>
      <c r="BJ185" s="485"/>
      <c r="BK185" s="485"/>
      <c r="BL185" s="485"/>
      <c r="BM185" s="485"/>
      <c r="BN185" s="485"/>
      <c r="BO185" s="485"/>
      <c r="BP185" s="485"/>
      <c r="BQ185" s="485"/>
      <c r="BR185" s="485"/>
      <c r="BS185" s="485"/>
      <c r="BT185" s="485"/>
      <c r="BU185" s="485"/>
      <c r="BV185" s="485"/>
      <c r="BW185" s="485"/>
      <c r="BX185" s="485"/>
      <c r="BY185" s="485"/>
      <c r="BZ185" s="485"/>
      <c r="CA185" s="485"/>
      <c r="CB185" s="485"/>
      <c r="CC185" s="37"/>
      <c r="CD185" s="317"/>
      <c r="CE185" s="317"/>
      <c r="CF185" s="8" t="s">
        <v>218</v>
      </c>
      <c r="CG185" s="72"/>
      <c r="CH185" s="320">
        <f>IF($J184=CH$7,$O184,
IF(CG184&gt;0,CG184-1,0))</f>
        <v>0</v>
      </c>
      <c r="CI185" s="320">
        <f>IF($J184=CI$7,$O184,
IF(CH185&gt;0,CH185-1,0))</f>
        <v>0</v>
      </c>
      <c r="CJ185" s="320">
        <f t="shared" ref="CJ185" si="544">IF($J184=CJ$7,$O184,
IF(CI185&gt;0,CI185-1,0))</f>
        <v>0</v>
      </c>
      <c r="CK185" s="320">
        <f t="shared" ref="CK185" si="545">IF($J184=CK$7,$O184,
IF(CJ185&gt;0,CJ185-1,0))</f>
        <v>0</v>
      </c>
      <c r="CL185" s="320">
        <f t="shared" ref="CL185" si="546">IF($J184=CL$7,$O184,
IF(CK185&gt;0,CK185-1,0))</f>
        <v>0</v>
      </c>
      <c r="CM185" s="320">
        <f t="shared" ref="CM185" si="547">IF($J184=CM$7,$O184,
IF(CL185&gt;0,CL185-1,0))</f>
        <v>0</v>
      </c>
      <c r="CN185" s="320">
        <f t="shared" ref="CN185" si="548">IF($J184=CN$7,$O184,
IF(CM185&gt;0,CM185-1,0))</f>
        <v>0</v>
      </c>
      <c r="CO185" s="320">
        <f t="shared" ref="CO185" si="549">IF($J184=CO$7,$O184,
IF(CN185&gt;0,CN185-1,0))</f>
        <v>0</v>
      </c>
      <c r="CP185" s="320">
        <f t="shared" ref="CP185" si="550">IF($J184=CP$7,$O184,
IF(CO185&gt;0,CO185-1,0))</f>
        <v>0</v>
      </c>
      <c r="CQ185" s="320">
        <f t="shared" ref="CQ185" si="551">IF($J184=CQ$7,$O184,
IF(CP185&gt;0,CP185-1,0))</f>
        <v>0</v>
      </c>
      <c r="CR185" s="320">
        <f t="shared" ref="CR185" si="552">IF($J184=CR$7,$O184,
IF(CQ185&gt;0,CQ185-1,0))</f>
        <v>0</v>
      </c>
      <c r="CS185" s="320">
        <f t="shared" ref="CS185" si="553">IF($J184=CS$7,$O184,
IF(CR185&gt;0,CR185-1,0))</f>
        <v>0</v>
      </c>
      <c r="CT185" s="320">
        <f t="shared" ref="CT185" si="554">IF($J184=CT$7,$O184,
IF(CS185&gt;0,CS185-1,0))</f>
        <v>0</v>
      </c>
      <c r="CU185" s="320">
        <f t="shared" ref="CU185" si="555">IF($J184=CU$7,$O184,
IF(CT185&gt;0,CT185-1,0))</f>
        <v>0</v>
      </c>
      <c r="CV185" s="320">
        <f t="shared" ref="CV185" si="556">IF($J184=CV$7,$O184,
IF(CU185&gt;0,CU185-1,0))</f>
        <v>0</v>
      </c>
      <c r="CW185" s="320">
        <f t="shared" ref="CW185" si="557">IF($J184=CW$7,$O184,
IF(CV185&gt;0,CV185-1,0))</f>
        <v>0</v>
      </c>
      <c r="CX185" s="320">
        <f t="shared" ref="CX185" si="558">IF($J184=CX$7,$O184,
IF(CW185&gt;0,CW185-1,0))</f>
        <v>0</v>
      </c>
      <c r="CY185" s="320">
        <f t="shared" ref="CY185" si="559">IF($J184=CY$7,$O184,
IF(CX185&gt;0,CX185-1,0))</f>
        <v>0</v>
      </c>
      <c r="CZ185" s="320">
        <f t="shared" ref="CZ185" si="560">IF($J184=CZ$7,$O184,
IF(CY185&gt;0,CY185-1,0))</f>
        <v>0</v>
      </c>
      <c r="DA185" s="320">
        <f t="shared" ref="DA185" si="561">IF($J184=DA$7,$O184,
IF(CZ185&gt;0,CZ185-1,0))</f>
        <v>0</v>
      </c>
    </row>
    <row r="186" spans="2:105" ht="15" hidden="1" customHeight="1" outlineLevel="1">
      <c r="B186" s="287"/>
      <c r="C186" s="310"/>
      <c r="D186" s="310"/>
      <c r="E186" s="310"/>
      <c r="F186" s="311" t="str">
        <f>_xlfn.IFNA(INDEX(Table_Def[[Asset category]:[Unit]],MATCH(Insert_Assets!C186,Table_Def[Asset category],0),2),"")</f>
        <v/>
      </c>
      <c r="G186" s="481"/>
      <c r="H186" s="440" t="s">
        <v>221</v>
      </c>
      <c r="I186" s="544">
        <f t="shared" si="444"/>
        <v>0</v>
      </c>
      <c r="J186" s="378"/>
      <c r="K186" s="379"/>
      <c r="L186" s="544"/>
      <c r="M186" s="543">
        <f t="shared" si="497"/>
        <v>1</v>
      </c>
      <c r="N186" s="544">
        <f t="shared" si="441"/>
        <v>0</v>
      </c>
      <c r="O186" s="208">
        <f>_xlfn.IFNA(IF(INDEX(Table_Def[],MATCH(C186,Table_Def[Asset category],0),3)=0,20,INDEX(Table_Def[],MATCH(C186,Table_Def[Asset category],0),3)),0)</f>
        <v>0</v>
      </c>
      <c r="Q186" s="11"/>
      <c r="R186" s="208"/>
      <c r="S186" s="208"/>
      <c r="T186" s="208"/>
      <c r="U186" s="485"/>
      <c r="V186" s="485"/>
      <c r="W186" s="485"/>
      <c r="X186" s="485"/>
      <c r="Y186" s="485"/>
      <c r="Z186" s="485"/>
      <c r="AA186" s="485"/>
      <c r="AB186" s="485"/>
      <c r="AC186" s="485"/>
      <c r="AD186" s="485"/>
      <c r="AE186" s="485"/>
      <c r="AF186" s="485"/>
      <c r="AG186" s="485"/>
      <c r="AH186" s="485"/>
      <c r="AI186" s="485"/>
      <c r="AJ186" s="485"/>
      <c r="AK186" s="485"/>
      <c r="AL186" s="485"/>
      <c r="AM186" s="485"/>
      <c r="AN186" s="485"/>
      <c r="AO186" s="485"/>
      <c r="AP186" s="485"/>
      <c r="AQ186" s="485"/>
      <c r="AR186" s="485"/>
      <c r="AS186" s="485"/>
      <c r="AT186" s="485"/>
      <c r="AU186" s="485"/>
      <c r="AV186" s="485"/>
      <c r="AW186" s="485"/>
      <c r="AX186" s="485"/>
      <c r="AY186" s="485"/>
      <c r="AZ186" s="485"/>
      <c r="BA186" s="485"/>
      <c r="BB186" s="485"/>
      <c r="BC186" s="485"/>
      <c r="BD186" s="485"/>
      <c r="BE186" s="485"/>
      <c r="BF186" s="485"/>
      <c r="BG186" s="485"/>
      <c r="BH186" s="485"/>
      <c r="BI186" s="485"/>
      <c r="BJ186" s="485"/>
      <c r="BK186" s="485"/>
      <c r="BL186" s="485"/>
      <c r="BM186" s="485"/>
      <c r="BN186" s="485"/>
      <c r="BO186" s="485"/>
      <c r="BP186" s="485"/>
      <c r="BQ186" s="485"/>
      <c r="BR186" s="485"/>
      <c r="BS186" s="485"/>
      <c r="BT186" s="485"/>
      <c r="BU186" s="485"/>
      <c r="BV186" s="485"/>
      <c r="BW186" s="485"/>
      <c r="BX186" s="485"/>
      <c r="BY186" s="485"/>
      <c r="BZ186" s="485"/>
      <c r="CA186" s="485"/>
      <c r="CB186" s="485"/>
      <c r="CC186" s="37"/>
      <c r="CD186" s="317"/>
      <c r="CE186" s="317"/>
      <c r="CF186" s="8" t="s">
        <v>219</v>
      </c>
      <c r="CG186" s="72"/>
      <c r="CH186" s="320">
        <f t="shared" ref="CH186" ca="1" si="562">IF(AND(CH185=$O184,CH185&gt;0),1,IF(CH185=0,0,OFFSET(CH185,,(CH185-$O184),1,1)-CH185+1))</f>
        <v>0</v>
      </c>
      <c r="CI186" s="320">
        <f ca="1">IF(AND(CI185=$O184,CI185&gt;0),1,IF(CI185=0,0,OFFSET(CI185,,(CI185-$O184),1,1)-CI185+1))</f>
        <v>0</v>
      </c>
      <c r="CJ186" s="320">
        <f t="shared" ref="CJ186:DA186" ca="1" si="563">IF(AND(CJ185=$O184,CJ185&gt;0),1,IF(CJ185=0,0,OFFSET(CJ185,,(CJ185-$O184),1,1)-CJ185+1))</f>
        <v>0</v>
      </c>
      <c r="CK186" s="320">
        <f t="shared" ca="1" si="563"/>
        <v>0</v>
      </c>
      <c r="CL186" s="320">
        <f t="shared" ca="1" si="563"/>
        <v>0</v>
      </c>
      <c r="CM186" s="320">
        <f t="shared" ca="1" si="563"/>
        <v>0</v>
      </c>
      <c r="CN186" s="320">
        <f t="shared" ca="1" si="563"/>
        <v>0</v>
      </c>
      <c r="CO186" s="320">
        <f t="shared" ca="1" si="563"/>
        <v>0</v>
      </c>
      <c r="CP186" s="320">
        <f t="shared" ca="1" si="563"/>
        <v>0</v>
      </c>
      <c r="CQ186" s="320">
        <f t="shared" ca="1" si="563"/>
        <v>0</v>
      </c>
      <c r="CR186" s="320">
        <f t="shared" ca="1" si="563"/>
        <v>0</v>
      </c>
      <c r="CS186" s="320">
        <f t="shared" ca="1" si="563"/>
        <v>0</v>
      </c>
      <c r="CT186" s="320">
        <f t="shared" ca="1" si="563"/>
        <v>0</v>
      </c>
      <c r="CU186" s="320">
        <f t="shared" ca="1" si="563"/>
        <v>0</v>
      </c>
      <c r="CV186" s="320">
        <f t="shared" ca="1" si="563"/>
        <v>0</v>
      </c>
      <c r="CW186" s="320">
        <f t="shared" ca="1" si="563"/>
        <v>0</v>
      </c>
      <c r="CX186" s="320">
        <f t="shared" ca="1" si="563"/>
        <v>0</v>
      </c>
      <c r="CY186" s="320">
        <f t="shared" ca="1" si="563"/>
        <v>0</v>
      </c>
      <c r="CZ186" s="320">
        <f t="shared" ca="1" si="563"/>
        <v>0</v>
      </c>
      <c r="DA186" s="320">
        <f t="shared" ca="1" si="563"/>
        <v>0</v>
      </c>
    </row>
    <row r="187" spans="2:105" ht="15" hidden="1" customHeight="1" outlineLevel="1">
      <c r="B187" s="287"/>
      <c r="C187" s="310"/>
      <c r="D187" s="310"/>
      <c r="E187" s="310"/>
      <c r="F187" s="311" t="str">
        <f>_xlfn.IFNA(INDEX(Table_Def[[Asset category]:[Unit]],MATCH(Insert_Assets!C187,Table_Def[Asset category],0),2),"")</f>
        <v/>
      </c>
      <c r="G187" s="481"/>
      <c r="H187" s="440" t="s">
        <v>221</v>
      </c>
      <c r="I187" s="544">
        <f t="shared" si="444"/>
        <v>0</v>
      </c>
      <c r="J187" s="378"/>
      <c r="K187" s="379"/>
      <c r="L187" s="544">
        <f t="shared" ref="L187:L192" si="564">SUMIF($K$21:$K$383,K187,$I$21:$I$383)</f>
        <v>0</v>
      </c>
      <c r="M187" s="543">
        <f t="shared" si="497"/>
        <v>1</v>
      </c>
      <c r="N187" s="544">
        <f t="shared" si="441"/>
        <v>0</v>
      </c>
      <c r="O187" s="208">
        <f>_xlfn.IFNA(IF(INDEX(Table_Def[],MATCH(C187,Table_Def[Asset category],0),3)=0,20,INDEX(Table_Def[],MATCH(C187,Table_Def[Asset category],0),3)),0)</f>
        <v>0</v>
      </c>
      <c r="Q187" s="11"/>
      <c r="R187" s="208"/>
      <c r="S187" s="208"/>
      <c r="T187" s="208"/>
      <c r="U187" s="485"/>
      <c r="V187" s="485"/>
      <c r="W187" s="485"/>
      <c r="X187" s="485"/>
      <c r="Y187" s="485"/>
      <c r="Z187" s="485"/>
      <c r="AA187" s="485"/>
      <c r="AB187" s="485"/>
      <c r="AC187" s="485"/>
      <c r="AD187" s="485"/>
      <c r="AE187" s="485"/>
      <c r="AF187" s="485"/>
      <c r="AG187" s="485"/>
      <c r="AH187" s="485"/>
      <c r="AI187" s="485"/>
      <c r="AJ187" s="485"/>
      <c r="AK187" s="485"/>
      <c r="AL187" s="485"/>
      <c r="AM187" s="485"/>
      <c r="AN187" s="485"/>
      <c r="AO187" s="485"/>
      <c r="AP187" s="485"/>
      <c r="AQ187" s="485"/>
      <c r="AR187" s="485"/>
      <c r="AS187" s="485"/>
      <c r="AT187" s="485"/>
      <c r="AU187" s="485"/>
      <c r="AV187" s="485"/>
      <c r="AW187" s="485"/>
      <c r="AX187" s="485"/>
      <c r="AY187" s="485"/>
      <c r="AZ187" s="485"/>
      <c r="BA187" s="485"/>
      <c r="BB187" s="485"/>
      <c r="BC187" s="485"/>
      <c r="BD187" s="485"/>
      <c r="BE187" s="485"/>
      <c r="BF187" s="485"/>
      <c r="BG187" s="485"/>
      <c r="BH187" s="485"/>
      <c r="BI187" s="485"/>
      <c r="BJ187" s="485"/>
      <c r="BK187" s="485"/>
      <c r="BL187" s="485"/>
      <c r="BM187" s="485"/>
      <c r="BN187" s="485"/>
      <c r="BO187" s="485"/>
      <c r="BP187" s="485"/>
      <c r="BQ187" s="485"/>
      <c r="BR187" s="485"/>
      <c r="BS187" s="485"/>
      <c r="BT187" s="485"/>
      <c r="BU187" s="485"/>
      <c r="BV187" s="485"/>
      <c r="BW187" s="485"/>
      <c r="BX187" s="485"/>
      <c r="BY187" s="485"/>
      <c r="BZ187" s="485"/>
      <c r="CA187" s="485"/>
      <c r="CB187" s="485"/>
      <c r="CC187" s="37"/>
      <c r="CD187" s="317"/>
      <c r="CE187" s="317"/>
      <c r="CF187" s="8" t="s">
        <v>205</v>
      </c>
      <c r="CH187" s="321">
        <f>IF($J184=CH$7,$I184*$M184,
IF(CG187&gt;0,+CG187-CG188,0))</f>
        <v>0</v>
      </c>
      <c r="CI187" s="321">
        <f t="shared" ref="CI187:DA187" si="565">IF($J184=CI$7,$I184*$M184,
IF(CH187&gt;0,+CH187-CH188,0))</f>
        <v>0</v>
      </c>
      <c r="CJ187" s="321">
        <f t="shared" si="565"/>
        <v>0</v>
      </c>
      <c r="CK187" s="321">
        <f t="shared" si="565"/>
        <v>0</v>
      </c>
      <c r="CL187" s="321">
        <f t="shared" si="565"/>
        <v>0</v>
      </c>
      <c r="CM187" s="321">
        <f t="shared" si="565"/>
        <v>0</v>
      </c>
      <c r="CN187" s="321">
        <f t="shared" si="565"/>
        <v>0</v>
      </c>
      <c r="CO187" s="321">
        <f t="shared" si="565"/>
        <v>0</v>
      </c>
      <c r="CP187" s="321">
        <f t="shared" si="565"/>
        <v>0</v>
      </c>
      <c r="CQ187" s="321">
        <f t="shared" si="565"/>
        <v>0</v>
      </c>
      <c r="CR187" s="321">
        <f t="shared" si="565"/>
        <v>0</v>
      </c>
      <c r="CS187" s="321">
        <f t="shared" si="565"/>
        <v>0</v>
      </c>
      <c r="CT187" s="321">
        <f t="shared" si="565"/>
        <v>0</v>
      </c>
      <c r="CU187" s="321">
        <f t="shared" si="565"/>
        <v>0</v>
      </c>
      <c r="CV187" s="321">
        <f t="shared" si="565"/>
        <v>0</v>
      </c>
      <c r="CW187" s="321">
        <f t="shared" si="565"/>
        <v>0</v>
      </c>
      <c r="CX187" s="321">
        <f t="shared" si="565"/>
        <v>0</v>
      </c>
      <c r="CY187" s="321">
        <f t="shared" si="565"/>
        <v>0</v>
      </c>
      <c r="CZ187" s="321">
        <f t="shared" si="565"/>
        <v>0</v>
      </c>
      <c r="DA187" s="321">
        <f t="shared" si="565"/>
        <v>0</v>
      </c>
    </row>
    <row r="188" spans="2:105" ht="15" hidden="1" customHeight="1" outlineLevel="1">
      <c r="B188" s="287"/>
      <c r="C188" s="310"/>
      <c r="D188" s="310"/>
      <c r="E188" s="310"/>
      <c r="F188" s="311" t="str">
        <f>_xlfn.IFNA(INDEX(Table_Def[[Asset category]:[Unit]],MATCH(Insert_Assets!C188,Table_Def[Asset category],0),2),"")</f>
        <v/>
      </c>
      <c r="G188" s="481"/>
      <c r="H188" s="440" t="s">
        <v>221</v>
      </c>
      <c r="I188" s="544">
        <f t="shared" si="444"/>
        <v>0</v>
      </c>
      <c r="J188" s="378"/>
      <c r="K188" s="379"/>
      <c r="L188" s="544">
        <f t="shared" si="564"/>
        <v>0</v>
      </c>
      <c r="M188" s="543">
        <f t="shared" si="497"/>
        <v>1</v>
      </c>
      <c r="N188" s="544">
        <f t="shared" si="441"/>
        <v>0</v>
      </c>
      <c r="O188" s="208">
        <f>_xlfn.IFNA(IF(INDEX(Table_Def[],MATCH(C188,Table_Def[Asset category],0),3)=0,20,INDEX(Table_Def[],MATCH(C188,Table_Def[Asset category],0),3)),0)</f>
        <v>0</v>
      </c>
      <c r="Q188" s="11"/>
      <c r="R188" s="208"/>
      <c r="S188" s="208"/>
      <c r="T188" s="208"/>
      <c r="U188" s="485"/>
      <c r="V188" s="485"/>
      <c r="W188" s="485"/>
      <c r="X188" s="485"/>
      <c r="Y188" s="485"/>
      <c r="Z188" s="485"/>
      <c r="AA188" s="485"/>
      <c r="AB188" s="485"/>
      <c r="AC188" s="485"/>
      <c r="AD188" s="485"/>
      <c r="AE188" s="485"/>
      <c r="AF188" s="485"/>
      <c r="AG188" s="485"/>
      <c r="AH188" s="485"/>
      <c r="AI188" s="485"/>
      <c r="AJ188" s="485"/>
      <c r="AK188" s="485"/>
      <c r="AL188" s="485"/>
      <c r="AM188" s="485"/>
      <c r="AN188" s="485"/>
      <c r="AO188" s="485"/>
      <c r="AP188" s="485"/>
      <c r="AQ188" s="485"/>
      <c r="AR188" s="485"/>
      <c r="AS188" s="485"/>
      <c r="AT188" s="485"/>
      <c r="AU188" s="485"/>
      <c r="AV188" s="485"/>
      <c r="AW188" s="485"/>
      <c r="AX188" s="485"/>
      <c r="AY188" s="485"/>
      <c r="AZ188" s="485"/>
      <c r="BA188" s="485"/>
      <c r="BB188" s="485"/>
      <c r="BC188" s="485"/>
      <c r="BD188" s="485"/>
      <c r="BE188" s="485"/>
      <c r="BF188" s="485"/>
      <c r="BG188" s="485"/>
      <c r="BH188" s="485"/>
      <c r="BI188" s="485"/>
      <c r="BJ188" s="485"/>
      <c r="BK188" s="485"/>
      <c r="BL188" s="485"/>
      <c r="BM188" s="485"/>
      <c r="BN188" s="485"/>
      <c r="BO188" s="485"/>
      <c r="BP188" s="485"/>
      <c r="BQ188" s="485"/>
      <c r="BR188" s="485"/>
      <c r="BS188" s="485"/>
      <c r="BT188" s="485"/>
      <c r="BU188" s="485"/>
      <c r="BV188" s="485"/>
      <c r="BW188" s="485"/>
      <c r="BX188" s="485"/>
      <c r="BY188" s="485"/>
      <c r="BZ188" s="485"/>
      <c r="CA188" s="485"/>
      <c r="CB188" s="485"/>
      <c r="CC188" s="37"/>
      <c r="CD188" s="317"/>
      <c r="CE188" s="317"/>
      <c r="CF188" s="8" t="s">
        <v>206</v>
      </c>
      <c r="CG188" s="321"/>
      <c r="CH188" s="321" t="e">
        <f>IF(CH189&lt;1,0,CH190-CH189)</f>
        <v>#DIV/0!</v>
      </c>
      <c r="CI188" s="321" t="e">
        <f t="shared" ref="CI188:DA188" si="566">IF(CI189&lt;1,0,CI190-CI189)</f>
        <v>#DIV/0!</v>
      </c>
      <c r="CJ188" s="321" t="e">
        <f t="shared" si="566"/>
        <v>#DIV/0!</v>
      </c>
      <c r="CK188" s="321" t="e">
        <f t="shared" si="566"/>
        <v>#DIV/0!</v>
      </c>
      <c r="CL188" s="321" t="e">
        <f t="shared" si="566"/>
        <v>#DIV/0!</v>
      </c>
      <c r="CM188" s="321" t="e">
        <f t="shared" si="566"/>
        <v>#DIV/0!</v>
      </c>
      <c r="CN188" s="321" t="e">
        <f t="shared" si="566"/>
        <v>#DIV/0!</v>
      </c>
      <c r="CO188" s="321" t="e">
        <f t="shared" si="566"/>
        <v>#DIV/0!</v>
      </c>
      <c r="CP188" s="321" t="e">
        <f t="shared" si="566"/>
        <v>#DIV/0!</v>
      </c>
      <c r="CQ188" s="321" t="e">
        <f t="shared" si="566"/>
        <v>#DIV/0!</v>
      </c>
      <c r="CR188" s="321" t="e">
        <f t="shared" si="566"/>
        <v>#DIV/0!</v>
      </c>
      <c r="CS188" s="321" t="e">
        <f t="shared" si="566"/>
        <v>#DIV/0!</v>
      </c>
      <c r="CT188" s="321" t="e">
        <f t="shared" si="566"/>
        <v>#DIV/0!</v>
      </c>
      <c r="CU188" s="321" t="e">
        <f t="shared" si="566"/>
        <v>#DIV/0!</v>
      </c>
      <c r="CV188" s="321" t="e">
        <f t="shared" si="566"/>
        <v>#DIV/0!</v>
      </c>
      <c r="CW188" s="321" t="e">
        <f t="shared" si="566"/>
        <v>#DIV/0!</v>
      </c>
      <c r="CX188" s="321" t="e">
        <f t="shared" si="566"/>
        <v>#DIV/0!</v>
      </c>
      <c r="CY188" s="321" t="e">
        <f t="shared" si="566"/>
        <v>#DIV/0!</v>
      </c>
      <c r="CZ188" s="321" t="e">
        <f t="shared" si="566"/>
        <v>#DIV/0!</v>
      </c>
      <c r="DA188" s="321" t="e">
        <f t="shared" si="566"/>
        <v>#DIV/0!</v>
      </c>
    </row>
    <row r="189" spans="2:105" ht="15" hidden="1" customHeight="1" outlineLevel="1">
      <c r="B189" s="287"/>
      <c r="C189" s="310"/>
      <c r="D189" s="310"/>
      <c r="E189" s="310"/>
      <c r="F189" s="311" t="str">
        <f>_xlfn.IFNA(INDEX(Table_Def[[Asset category]:[Unit]],MATCH(Insert_Assets!C189,Table_Def[Asset category],0),2),"")</f>
        <v/>
      </c>
      <c r="G189" s="481"/>
      <c r="H189" s="440" t="s">
        <v>221</v>
      </c>
      <c r="I189" s="544">
        <f t="shared" si="444"/>
        <v>0</v>
      </c>
      <c r="J189" s="378"/>
      <c r="K189" s="379"/>
      <c r="L189" s="544">
        <f t="shared" si="564"/>
        <v>0</v>
      </c>
      <c r="M189" s="543">
        <f t="shared" si="497"/>
        <v>1</v>
      </c>
      <c r="N189" s="544">
        <f t="shared" si="441"/>
        <v>0</v>
      </c>
      <c r="O189" s="208">
        <f>_xlfn.IFNA(IF(INDEX(Table_Def[],MATCH(C189,Table_Def[Asset category],0),3)=0,20,INDEX(Table_Def[],MATCH(C189,Table_Def[Asset category],0),3)),0)</f>
        <v>0</v>
      </c>
      <c r="Q189" s="11"/>
      <c r="R189" s="208"/>
      <c r="S189" s="208"/>
      <c r="T189" s="208"/>
      <c r="U189" s="485"/>
      <c r="V189" s="485"/>
      <c r="W189" s="485"/>
      <c r="X189" s="485"/>
      <c r="Y189" s="485"/>
      <c r="Z189" s="485"/>
      <c r="AA189" s="485"/>
      <c r="AB189" s="485"/>
      <c r="AC189" s="485"/>
      <c r="AD189" s="485"/>
      <c r="AE189" s="485"/>
      <c r="AF189" s="485"/>
      <c r="AG189" s="485"/>
      <c r="AH189" s="485"/>
      <c r="AI189" s="485"/>
      <c r="AJ189" s="485"/>
      <c r="AK189" s="485"/>
      <c r="AL189" s="485"/>
      <c r="AM189" s="485"/>
      <c r="AN189" s="485"/>
      <c r="AO189" s="485"/>
      <c r="AP189" s="485"/>
      <c r="AQ189" s="485"/>
      <c r="AR189" s="485"/>
      <c r="AS189" s="485"/>
      <c r="AT189" s="485"/>
      <c r="AU189" s="485"/>
      <c r="AV189" s="485"/>
      <c r="AW189" s="485"/>
      <c r="AX189" s="485"/>
      <c r="AY189" s="485"/>
      <c r="AZ189" s="485"/>
      <c r="BA189" s="485"/>
      <c r="BB189" s="485"/>
      <c r="BC189" s="485"/>
      <c r="BD189" s="485"/>
      <c r="BE189" s="485"/>
      <c r="BF189" s="485"/>
      <c r="BG189" s="485"/>
      <c r="BH189" s="485"/>
      <c r="BI189" s="485"/>
      <c r="BJ189" s="485"/>
      <c r="BK189" s="485"/>
      <c r="BL189" s="485"/>
      <c r="BM189" s="485"/>
      <c r="BN189" s="485"/>
      <c r="BO189" s="485"/>
      <c r="BP189" s="485"/>
      <c r="BQ189" s="485"/>
      <c r="BR189" s="485"/>
      <c r="BS189" s="485"/>
      <c r="BT189" s="485"/>
      <c r="BU189" s="485"/>
      <c r="BV189" s="485"/>
      <c r="BW189" s="485"/>
      <c r="BX189" s="485"/>
      <c r="BY189" s="485"/>
      <c r="BZ189" s="485"/>
      <c r="CA189" s="485"/>
      <c r="CB189" s="485"/>
      <c r="CC189" s="37"/>
      <c r="CD189" s="317"/>
      <c r="CE189" s="317"/>
      <c r="CF189" s="8" t="s">
        <v>207</v>
      </c>
      <c r="CH189" s="321" t="e">
        <f>CH187*Insert_Finance!$D$32</f>
        <v>#DIV/0!</v>
      </c>
      <c r="CI189" s="321" t="e">
        <f>CI187*Insert_Finance!$D$32</f>
        <v>#DIV/0!</v>
      </c>
      <c r="CJ189" s="321" t="e">
        <f>CJ187*Insert_Finance!$D$32</f>
        <v>#DIV/0!</v>
      </c>
      <c r="CK189" s="321" t="e">
        <f>CK187*Insert_Finance!$D$32</f>
        <v>#DIV/0!</v>
      </c>
      <c r="CL189" s="321" t="e">
        <f>CL187*Insert_Finance!$D$32</f>
        <v>#DIV/0!</v>
      </c>
      <c r="CM189" s="321" t="e">
        <f>CM187*Insert_Finance!$D$32</f>
        <v>#DIV/0!</v>
      </c>
      <c r="CN189" s="321" t="e">
        <f>CN187*Insert_Finance!$D$32</f>
        <v>#DIV/0!</v>
      </c>
      <c r="CO189" s="321" t="e">
        <f>CO187*Insert_Finance!$D$32</f>
        <v>#DIV/0!</v>
      </c>
      <c r="CP189" s="321" t="e">
        <f>CP187*Insert_Finance!$D$32</f>
        <v>#DIV/0!</v>
      </c>
      <c r="CQ189" s="321" t="e">
        <f>CQ187*Insert_Finance!$D$32</f>
        <v>#DIV/0!</v>
      </c>
      <c r="CR189" s="321" t="e">
        <f>CR187*Insert_Finance!$D$32</f>
        <v>#DIV/0!</v>
      </c>
      <c r="CS189" s="321" t="e">
        <f>CS187*Insert_Finance!$D$32</f>
        <v>#DIV/0!</v>
      </c>
      <c r="CT189" s="321" t="e">
        <f>CT187*Insert_Finance!$D$32</f>
        <v>#DIV/0!</v>
      </c>
      <c r="CU189" s="321" t="e">
        <f>CU187*Insert_Finance!$D$32</f>
        <v>#DIV/0!</v>
      </c>
      <c r="CV189" s="321" t="e">
        <f>CV187*Insert_Finance!$D$32</f>
        <v>#DIV/0!</v>
      </c>
      <c r="CW189" s="321" t="e">
        <f>CW187*Insert_Finance!$D$32</f>
        <v>#DIV/0!</v>
      </c>
      <c r="CX189" s="321" t="e">
        <f>CX187*Insert_Finance!$D$32</f>
        <v>#DIV/0!</v>
      </c>
      <c r="CY189" s="321" t="e">
        <f>CY187*Insert_Finance!$D$32</f>
        <v>#DIV/0!</v>
      </c>
      <c r="CZ189" s="321" t="e">
        <f>CZ187*Insert_Finance!$D$32</f>
        <v>#DIV/0!</v>
      </c>
      <c r="DA189" s="321" t="e">
        <f>DA187*Insert_Finance!$D$32</f>
        <v>#DIV/0!</v>
      </c>
    </row>
    <row r="190" spans="2:105" ht="15" hidden="1" customHeight="1" outlineLevel="1">
      <c r="B190" s="287"/>
      <c r="C190" s="310"/>
      <c r="D190" s="310"/>
      <c r="E190" s="310"/>
      <c r="F190" s="311" t="str">
        <f>_xlfn.IFNA(INDEX(Table_Def[[Asset category]:[Unit]],MATCH(Insert_Assets!C190,Table_Def[Asset category],0),2),"")</f>
        <v/>
      </c>
      <c r="G190" s="481"/>
      <c r="H190" s="440" t="s">
        <v>221</v>
      </c>
      <c r="I190" s="544">
        <f t="shared" si="444"/>
        <v>0</v>
      </c>
      <c r="J190" s="378"/>
      <c r="K190" s="379"/>
      <c r="L190" s="544">
        <f t="shared" si="564"/>
        <v>0</v>
      </c>
      <c r="M190" s="543">
        <f t="shared" si="497"/>
        <v>1</v>
      </c>
      <c r="N190" s="544">
        <f t="shared" si="441"/>
        <v>0</v>
      </c>
      <c r="O190" s="208">
        <f>_xlfn.IFNA(IF(INDEX(Table_Def[],MATCH(C190,Table_Def[Asset category],0),3)=0,20,INDEX(Table_Def[],MATCH(C190,Table_Def[Asset category],0),3)),0)</f>
        <v>0</v>
      </c>
      <c r="Q190" s="11"/>
      <c r="R190" s="208"/>
      <c r="S190" s="208"/>
      <c r="T190" s="208"/>
      <c r="U190" s="485"/>
      <c r="V190" s="485"/>
      <c r="W190" s="485"/>
      <c r="X190" s="485"/>
      <c r="Y190" s="485"/>
      <c r="Z190" s="485"/>
      <c r="AA190" s="485"/>
      <c r="AB190" s="485"/>
      <c r="AC190" s="485"/>
      <c r="AD190" s="485"/>
      <c r="AE190" s="485"/>
      <c r="AF190" s="485"/>
      <c r="AG190" s="485"/>
      <c r="AH190" s="485"/>
      <c r="AI190" s="485"/>
      <c r="AJ190" s="485"/>
      <c r="AK190" s="485"/>
      <c r="AL190" s="485"/>
      <c r="AM190" s="485"/>
      <c r="AN190" s="485"/>
      <c r="AO190" s="485"/>
      <c r="AP190" s="485"/>
      <c r="AQ190" s="485"/>
      <c r="AR190" s="485"/>
      <c r="AS190" s="485"/>
      <c r="AT190" s="485"/>
      <c r="AU190" s="485"/>
      <c r="AV190" s="485"/>
      <c r="AW190" s="485"/>
      <c r="AX190" s="485"/>
      <c r="AY190" s="485"/>
      <c r="AZ190" s="485"/>
      <c r="BA190" s="485"/>
      <c r="BB190" s="485"/>
      <c r="BC190" s="485"/>
      <c r="BD190" s="485"/>
      <c r="BE190" s="485"/>
      <c r="BF190" s="485"/>
      <c r="BG190" s="485"/>
      <c r="BH190" s="485"/>
      <c r="BI190" s="485"/>
      <c r="BJ190" s="485"/>
      <c r="BK190" s="485"/>
      <c r="BL190" s="485"/>
      <c r="BM190" s="485"/>
      <c r="BN190" s="485"/>
      <c r="BO190" s="485"/>
      <c r="BP190" s="485"/>
      <c r="BQ190" s="485"/>
      <c r="BR190" s="485"/>
      <c r="BS190" s="485"/>
      <c r="BT190" s="485"/>
      <c r="BU190" s="485"/>
      <c r="BV190" s="485"/>
      <c r="BW190" s="485"/>
      <c r="BX190" s="485"/>
      <c r="BY190" s="485"/>
      <c r="BZ190" s="485"/>
      <c r="CA190" s="485"/>
      <c r="CB190" s="485"/>
      <c r="CC190" s="37"/>
      <c r="CD190" s="317"/>
      <c r="CE190" s="317"/>
      <c r="CF190" s="8" t="s">
        <v>208</v>
      </c>
      <c r="CG190" s="321"/>
      <c r="CH190" s="321">
        <f ca="1">IF(CH187=0,0,
IF(CH187&lt;1,0,
IF($O184-CH185&lt;&gt;$O184,-PMT(Insert_Finance!$D$32,$O184,OFFSET(CH187,,(CH185-$O184),1,1),0,0),
IF(CH185=0,0,CG190))))</f>
        <v>0</v>
      </c>
      <c r="CI190" s="321">
        <f ca="1">IF(CI187=0,0,
IF(CI187&lt;1,0,
IF($O184-CI185&lt;&gt;$O184,-PMT(Insert_Finance!$D$32,$O184,OFFSET(CI187,,(CI185-$O184),1,1),0,0),
IF(CI185=0,0,CH190))))</f>
        <v>0</v>
      </c>
      <c r="CJ190" s="321">
        <f ca="1">IF(CJ187=0,0,
IF(CJ187&lt;1,0,
IF($O184-CJ185&lt;&gt;$O184,-PMT(Insert_Finance!$D$32,$O184,OFFSET(CJ187,,(CJ185-$O184),1,1),0,0),
IF(CJ185=0,0,CI190))))</f>
        <v>0</v>
      </c>
      <c r="CK190" s="321">
        <f ca="1">IF(CK187=0,0,
IF(CK187&lt;1,0,
IF($O184-CK185&lt;&gt;$O184,-PMT(Insert_Finance!$D$32,$O184,OFFSET(CK187,,(CK185-$O184),1,1),0,0),
IF(CK185=0,0,CJ190))))</f>
        <v>0</v>
      </c>
      <c r="CL190" s="321">
        <f ca="1">IF(CL187=0,0,
IF(CL187&lt;1,0,
IF($O184-CL185&lt;&gt;$O184,-PMT(Insert_Finance!$D$32,$O184,OFFSET(CL187,,(CL185-$O184),1,1),0,0),
IF(CL185=0,0,CK190))))</f>
        <v>0</v>
      </c>
      <c r="CM190" s="321">
        <f ca="1">IF(CM187=0,0,
IF(CM187&lt;1,0,
IF($O184-CM185&lt;&gt;$O184,-PMT(Insert_Finance!$D$32,$O184,OFFSET(CM187,,(CM185-$O184),1,1),0,0),
IF(CM185=0,0,CL190))))</f>
        <v>0</v>
      </c>
      <c r="CN190" s="321">
        <f ca="1">IF(CN187=0,0,
IF(CN187&lt;1,0,
IF($O184-CN185&lt;&gt;$O184,-PMT(Insert_Finance!$D$32,$O184,OFFSET(CN187,,(CN185-$O184),1,1),0,0),
IF(CN185=0,0,CM190))))</f>
        <v>0</v>
      </c>
      <c r="CO190" s="321">
        <f ca="1">IF(CO187=0,0,
IF(CO187&lt;1,0,
IF($O184-CO185&lt;&gt;$O184,-PMT(Insert_Finance!$D$32,$O184,OFFSET(CO187,,(CO185-$O184),1,1),0,0),
IF(CO185=0,0,CN190))))</f>
        <v>0</v>
      </c>
      <c r="CP190" s="321">
        <f ca="1">IF(CP187=0,0,
IF(CP187&lt;1,0,
IF($O184-CP185&lt;&gt;$O184,-PMT(Insert_Finance!$D$32,$O184,OFFSET(CP187,,(CP185-$O184),1,1),0,0),
IF(CP185=0,0,CO190))))</f>
        <v>0</v>
      </c>
      <c r="CQ190" s="321">
        <f ca="1">IF(CQ187=0,0,
IF(CQ187&lt;1,0,
IF($O184-CQ185&lt;&gt;$O184,-PMT(Insert_Finance!$D$32,$O184,OFFSET(CQ187,,(CQ185-$O184),1,1),0,0),
IF(CQ185=0,0,CP190))))</f>
        <v>0</v>
      </c>
      <c r="CR190" s="321">
        <f ca="1">IF(CR187=0,0,
IF(CR187&lt;1,0,
IF($O184-CR185&lt;&gt;$O184,-PMT(Insert_Finance!$D$32,$O184,OFFSET(CR187,,(CR185-$O184),1,1),0,0),
IF(CR185=0,0,CQ190))))</f>
        <v>0</v>
      </c>
      <c r="CS190" s="321">
        <f ca="1">IF(CS187=0,0,
IF(CS187&lt;1,0,
IF($O184-CS185&lt;&gt;$O184,-PMT(Insert_Finance!$D$32,$O184,OFFSET(CS187,,(CS185-$O184),1,1),0,0),
IF(CS185=0,0,CR190))))</f>
        <v>0</v>
      </c>
      <c r="CT190" s="321">
        <f ca="1">IF(CT187=0,0,
IF(CT187&lt;1,0,
IF($O184-CT185&lt;&gt;$O184,-PMT(Insert_Finance!$D$32,$O184,OFFSET(CT187,,(CT185-$O184),1,1),0,0),
IF(CT185=0,0,CS190))))</f>
        <v>0</v>
      </c>
      <c r="CU190" s="321">
        <f ca="1">IF(CU187=0,0,
IF(CU187&lt;1,0,
IF($O184-CU185&lt;&gt;$O184,-PMT(Insert_Finance!$D$32,$O184,OFFSET(CU187,,(CU185-$O184),1,1),0,0),
IF(CU185=0,0,CT190))))</f>
        <v>0</v>
      </c>
      <c r="CV190" s="321">
        <f ca="1">IF(CV187=0,0,
IF(CV187&lt;1,0,
IF($O184-CV185&lt;&gt;$O184,-PMT(Insert_Finance!$D$32,$O184,OFFSET(CV187,,(CV185-$O184),1,1),0,0),
IF(CV185=0,0,CU190))))</f>
        <v>0</v>
      </c>
      <c r="CW190" s="321">
        <f ca="1">IF(CW187=0,0,
IF(CW187&lt;1,0,
IF($O184-CW185&lt;&gt;$O184,-PMT(Insert_Finance!$D$32,$O184,OFFSET(CW187,,(CW185-$O184),1,1),0,0),
IF(CW185=0,0,CV190))))</f>
        <v>0</v>
      </c>
      <c r="CX190" s="321">
        <f ca="1">IF(CX187=0,0,
IF(CX187&lt;1,0,
IF($O184-CX185&lt;&gt;$O184,-PMT(Insert_Finance!$D$32,$O184,OFFSET(CX187,,(CX185-$O184),1,1),0,0),
IF(CX185=0,0,CW190))))</f>
        <v>0</v>
      </c>
      <c r="CY190" s="321">
        <f ca="1">IF(CY187=0,0,
IF(CY187&lt;1,0,
IF($O184-CY185&lt;&gt;$O184,-PMT(Insert_Finance!$D$32,$O184,OFFSET(CY187,,(CY185-$O184),1,1),0,0),
IF(CY185=0,0,CX190))))</f>
        <v>0</v>
      </c>
      <c r="CZ190" s="321">
        <f ca="1">IF(CZ187=0,0,
IF(CZ187&lt;1,0,
IF($O184-CZ185&lt;&gt;$O184,-PMT(Insert_Finance!$D$32,$O184,OFFSET(CZ187,,(CZ185-$O184),1,1),0,0),
IF(CZ185=0,0,CY190))))</f>
        <v>0</v>
      </c>
      <c r="DA190" s="321">
        <f ca="1">IF(DA187=0,0,
IF(DA187&lt;1,0,
IF($O184-DA185&lt;&gt;$O184,-PMT(Insert_Finance!$D$32,$O184,OFFSET(DA187,,(DA185-$O184),1,1),0,0),
IF(DA185=0,0,CZ190))))</f>
        <v>0</v>
      </c>
    </row>
    <row r="191" spans="2:105" ht="30" customHeight="1" collapsed="1">
      <c r="B191" s="287"/>
      <c r="C191" s="310"/>
      <c r="D191" s="310"/>
      <c r="E191" s="310"/>
      <c r="F191" s="311" t="str">
        <f>_xlfn.IFNA(INDEX(Table_Def[[Asset category]:[Unit]],MATCH(Insert_Assets!C191,Table_Def[Asset category],0),2),"")</f>
        <v/>
      </c>
      <c r="G191" s="481"/>
      <c r="H191" s="440" t="s">
        <v>221</v>
      </c>
      <c r="I191" s="544">
        <f t="shared" si="444"/>
        <v>0</v>
      </c>
      <c r="J191" s="376"/>
      <c r="K191" s="377"/>
      <c r="L191" s="544">
        <f t="shared" si="564"/>
        <v>0</v>
      </c>
      <c r="M191" s="543">
        <f t="shared" si="497"/>
        <v>1</v>
      </c>
      <c r="N191" s="544">
        <f t="shared" si="441"/>
        <v>0</v>
      </c>
      <c r="O191" s="208">
        <f>_xlfn.IFNA(IF(INDEX(Table_Def[],MATCH(C191,Table_Def[Asset category],0),3)=0,20,INDEX(Table_Def[],MATCH(C191,Table_Def[Asset category],0),3)),0)</f>
        <v>0</v>
      </c>
      <c r="Q191" s="11"/>
      <c r="R191" s="208"/>
      <c r="S191" s="208"/>
      <c r="T191" s="208"/>
      <c r="U191" s="485">
        <f>SUMIF($CH$7:$DA$7,U$16,$CH195:$DA195)</f>
        <v>0</v>
      </c>
      <c r="V191" s="485">
        <f>SUMIF($CH$7:$DA$7,U$16,$CH194:$DA194)</f>
        <v>0</v>
      </c>
      <c r="W191" s="485">
        <f>SUMIF($CH$7:$DA$7,U$16,$CH196:$DA196)</f>
        <v>0</v>
      </c>
      <c r="X191" s="485">
        <f>SUMIF($CH$7:$DA$7,X$16,$CH195:$DA195)</f>
        <v>0</v>
      </c>
      <c r="Y191" s="485">
        <f>SUMIF($CH$7:$DA$7,X$16,$CH194:$DA194)</f>
        <v>0</v>
      </c>
      <c r="Z191" s="485">
        <f>SUMIF($CH$7:$DA$7,X$16,$CH196:$DA196)</f>
        <v>0</v>
      </c>
      <c r="AA191" s="485">
        <f>SUMIF($CH$7:$DA$7,AA$16,$CH195:$DA195)</f>
        <v>0</v>
      </c>
      <c r="AB191" s="485">
        <f>SUMIF($CH$7:$DA$7,AA$16,$CH194:$DA194)</f>
        <v>0</v>
      </c>
      <c r="AC191" s="485">
        <f>SUMIF($CH$7:$DA$7,AA$16,$CH196:$DA196)</f>
        <v>0</v>
      </c>
      <c r="AD191" s="485">
        <f>SUMIF($CH$7:$DA$7,AD$16,$CH195:$DA195)</f>
        <v>0</v>
      </c>
      <c r="AE191" s="485">
        <f>SUMIF($CH$7:$DA$7,AD$16,$CH194:$DA194)</f>
        <v>0</v>
      </c>
      <c r="AF191" s="485">
        <f>SUMIF($CH$7:$DA$7,AD$16,$CH196:$DA196)</f>
        <v>0</v>
      </c>
      <c r="AG191" s="485">
        <f>SUMIF($CH$7:$DA$7,AG$16,$CH195:$DA195)</f>
        <v>0</v>
      </c>
      <c r="AH191" s="485">
        <f>SUMIF($CH$7:$DA$7,AG$16,$CH194:$DA194)</f>
        <v>0</v>
      </c>
      <c r="AI191" s="485">
        <f>SUMIF($CH$7:$DA$7,AG$16,$CH196:$DA196)</f>
        <v>0</v>
      </c>
      <c r="AJ191" s="485">
        <f>SUMIF($CH$7:$DA$7,AJ$16,$CH195:$DA195)</f>
        <v>0</v>
      </c>
      <c r="AK191" s="485">
        <f>SUMIF($CH$7:$DA$7,AJ$16,$CH194:$DA194)</f>
        <v>0</v>
      </c>
      <c r="AL191" s="485">
        <f>SUMIF($CH$7:$DA$7,AJ$16,$CH196:$DA196)</f>
        <v>0</v>
      </c>
      <c r="AM191" s="485">
        <f>SUMIF($CH$7:$DA$7,AM$16,$CH195:$DA195)</f>
        <v>0</v>
      </c>
      <c r="AN191" s="485">
        <f>SUMIF($CH$7:$DA$7,AM$16,$CH194:$DA194)</f>
        <v>0</v>
      </c>
      <c r="AO191" s="485">
        <f>SUMIF($CH$7:$DA$7,AM$16,$CH196:$DA196)</f>
        <v>0</v>
      </c>
      <c r="AP191" s="485">
        <f>SUMIF($CH$7:$DA$7,AP$16,$CH195:$DA195)</f>
        <v>0</v>
      </c>
      <c r="AQ191" s="485">
        <f>SUMIF($CH$7:$DA$7,AP$16,$CH194:$DA194)</f>
        <v>0</v>
      </c>
      <c r="AR191" s="485">
        <f>SUMIF($CH$7:$DA$7,AP$16,$CH196:$DA196)</f>
        <v>0</v>
      </c>
      <c r="AS191" s="485">
        <f>SUMIF($CH$7:$DA$7,AS$16,$CH195:$DA195)</f>
        <v>0</v>
      </c>
      <c r="AT191" s="485">
        <f>SUMIF($CH$7:$DA$7,AS$16,$CH194:$DA194)</f>
        <v>0</v>
      </c>
      <c r="AU191" s="485">
        <f>SUMIF($CH$7:$DA$7,AS$16,$CH196:$DA196)</f>
        <v>0</v>
      </c>
      <c r="AV191" s="485">
        <f>SUMIF($CH$7:$DA$7,AV$16,$CH195:$DA195)</f>
        <v>0</v>
      </c>
      <c r="AW191" s="485">
        <f>SUMIF($CH$7:$DA$7,AV$16,$CH194:$DA194)</f>
        <v>0</v>
      </c>
      <c r="AX191" s="485">
        <f>SUMIF($CH$7:$DA$7,AV$16,$CH196:$DA196)</f>
        <v>0</v>
      </c>
      <c r="AY191" s="485">
        <f>SUMIF($CH$7:$DA$7,AY$16,$CH195:$DA195)</f>
        <v>0</v>
      </c>
      <c r="AZ191" s="485">
        <f>SUMIF($CH$7:$DA$7,AY$16,$CH194:$DA194)</f>
        <v>0</v>
      </c>
      <c r="BA191" s="485">
        <f>SUMIF($CH$7:$DA$7,AY$16,$CH196:$DA196)</f>
        <v>0</v>
      </c>
      <c r="BB191" s="485">
        <f>SUMIF($CH$7:$DA$7,BB$16,$CH195:$DA195)</f>
        <v>0</v>
      </c>
      <c r="BC191" s="485">
        <f>SUMIF($CH$7:$DA$7,BB$16,$CH194:$DA194)</f>
        <v>0</v>
      </c>
      <c r="BD191" s="485">
        <f>SUMIF($CH$7:$DA$7,BB$16,$CH196:$DA196)</f>
        <v>0</v>
      </c>
      <c r="BE191" s="485">
        <f>SUMIF($CH$7:$DA$7,BE$16,$CH195:$DA195)</f>
        <v>0</v>
      </c>
      <c r="BF191" s="485">
        <f>SUMIF($CH$7:$DA$7,BE$16,$CH194:$DA194)</f>
        <v>0</v>
      </c>
      <c r="BG191" s="485">
        <f>SUMIF($CH$7:$DA$7,BE$16,$CH196:$DA196)</f>
        <v>0</v>
      </c>
      <c r="BH191" s="485">
        <f>SUMIF($CH$7:$DA$7,BH$16,$CH195:$DA195)</f>
        <v>0</v>
      </c>
      <c r="BI191" s="485">
        <f>SUMIF($CH$7:$DA$7,BH$16,$CH194:$DA194)</f>
        <v>0</v>
      </c>
      <c r="BJ191" s="485">
        <f>SUMIF($CH$7:$DA$7,BH$16,$CH196:$DA196)</f>
        <v>0</v>
      </c>
      <c r="BK191" s="485">
        <f>SUMIF($CH$7:$DA$7,BK$16,$CH195:$DA195)</f>
        <v>0</v>
      </c>
      <c r="BL191" s="485">
        <f>SUMIF($CH$7:$DA$7,BK$16,$CH194:$DA194)</f>
        <v>0</v>
      </c>
      <c r="BM191" s="485">
        <f>SUMIF($CH$7:$DA$7,BK$16,$CH196:$DA196)</f>
        <v>0</v>
      </c>
      <c r="BN191" s="485">
        <f>SUMIF($CH$7:$DA$7,BN$16,$CH195:$DA195)</f>
        <v>0</v>
      </c>
      <c r="BO191" s="485">
        <f>SUMIF($CH$7:$DA$7,BN$16,$CH194:$DA194)</f>
        <v>0</v>
      </c>
      <c r="BP191" s="485">
        <f>SUMIF($CH$7:$DA$7,BN$16,$CH196:$DA196)</f>
        <v>0</v>
      </c>
      <c r="BQ191" s="485">
        <f>SUMIF($CH$7:$DA$7,BQ$16,$CH195:$DA195)</f>
        <v>0</v>
      </c>
      <c r="BR191" s="485">
        <f>SUMIF($CH$7:$DA$7,BQ$16,$CH194:$DA194)</f>
        <v>0</v>
      </c>
      <c r="BS191" s="485">
        <f>SUMIF($CH$7:$DA$7,BQ$16,$CH196:$DA196)</f>
        <v>0</v>
      </c>
      <c r="BT191" s="485">
        <f>SUMIF($CH$7:$DA$7,BT$16,$CH195:$DA195)</f>
        <v>0</v>
      </c>
      <c r="BU191" s="485">
        <f>SUMIF($CH$7:$DA$7,BT$16,$CH194:$DA194)</f>
        <v>0</v>
      </c>
      <c r="BV191" s="485">
        <f>SUMIF($CH$7:$DA$7,BT$16,$CH196:$DA196)</f>
        <v>0</v>
      </c>
      <c r="BW191" s="485">
        <f>SUMIF($CH$7:$DA$7,BW$16,$CH195:$DA195)</f>
        <v>0</v>
      </c>
      <c r="BX191" s="485">
        <f>SUMIF($CH$7:$DA$7,BW$16,$CH194:$DA194)</f>
        <v>0</v>
      </c>
      <c r="BY191" s="485">
        <f>SUMIF($CH$7:$DA$7,BW$16,$CH196:$DA196)</f>
        <v>0</v>
      </c>
      <c r="BZ191" s="485">
        <f>SUMIF($CH$7:$DA$7,BZ$16,$CH195:$DA195)</f>
        <v>0</v>
      </c>
      <c r="CA191" s="485">
        <f>SUMIF($CH$7:$DA$7,BZ$16,$CH194:$DA194)</f>
        <v>0</v>
      </c>
      <c r="CB191" s="485">
        <f>SUMIF($CH$7:$DA$7,BZ$16,$CH196:$DA196)</f>
        <v>0</v>
      </c>
      <c r="CC191" s="37"/>
      <c r="CD191" s="317"/>
      <c r="CE191" s="317"/>
      <c r="CG191" s="72"/>
      <c r="CH191" s="321"/>
    </row>
    <row r="192" spans="2:105" ht="15" hidden="1" customHeight="1" outlineLevel="1">
      <c r="B192" s="287"/>
      <c r="C192" s="310"/>
      <c r="D192" s="310"/>
      <c r="E192" s="310"/>
      <c r="F192" s="311" t="str">
        <f>_xlfn.IFNA(INDEX(Table_Def[[Asset category]:[Unit]],MATCH(Insert_Assets!C192,Table_Def[Asset category],0),2),"")</f>
        <v/>
      </c>
      <c r="G192" s="481"/>
      <c r="H192" s="440" t="s">
        <v>221</v>
      </c>
      <c r="I192" s="544">
        <f t="shared" si="444"/>
        <v>0</v>
      </c>
      <c r="J192" s="378"/>
      <c r="K192" s="379"/>
      <c r="L192" s="544">
        <f t="shared" si="564"/>
        <v>0</v>
      </c>
      <c r="M192" s="543">
        <f t="shared" si="497"/>
        <v>1</v>
      </c>
      <c r="N192" s="544">
        <f t="shared" si="441"/>
        <v>0</v>
      </c>
      <c r="O192" s="208">
        <f>_xlfn.IFNA(IF(INDEX(Table_Def[],MATCH(C192,Table_Def[Asset category],0),3)=0,20,INDEX(Table_Def[],MATCH(C192,Table_Def[Asset category],0),3)),0)</f>
        <v>0</v>
      </c>
      <c r="Q192" s="11"/>
      <c r="R192" s="208"/>
      <c r="S192" s="208"/>
      <c r="T192" s="208"/>
      <c r="U192" s="485"/>
      <c r="V192" s="485"/>
      <c r="W192" s="485"/>
      <c r="X192" s="485"/>
      <c r="Y192" s="485"/>
      <c r="Z192" s="485"/>
      <c r="AA192" s="485"/>
      <c r="AB192" s="485"/>
      <c r="AC192" s="485"/>
      <c r="AD192" s="485"/>
      <c r="AE192" s="485"/>
      <c r="AF192" s="485"/>
      <c r="AG192" s="485"/>
      <c r="AH192" s="485"/>
      <c r="AI192" s="485"/>
      <c r="AJ192" s="485"/>
      <c r="AK192" s="485"/>
      <c r="AL192" s="485"/>
      <c r="AM192" s="485"/>
      <c r="AN192" s="485"/>
      <c r="AO192" s="485"/>
      <c r="AP192" s="485"/>
      <c r="AQ192" s="485"/>
      <c r="AR192" s="485"/>
      <c r="AS192" s="485"/>
      <c r="AT192" s="485"/>
      <c r="AU192" s="485"/>
      <c r="AV192" s="485"/>
      <c r="AW192" s="485"/>
      <c r="AX192" s="485"/>
      <c r="AY192" s="485"/>
      <c r="AZ192" s="485"/>
      <c r="BA192" s="485"/>
      <c r="BB192" s="485"/>
      <c r="BC192" s="485"/>
      <c r="BD192" s="485"/>
      <c r="BE192" s="485"/>
      <c r="BF192" s="485"/>
      <c r="BG192" s="485"/>
      <c r="BH192" s="485"/>
      <c r="BI192" s="485"/>
      <c r="BJ192" s="485"/>
      <c r="BK192" s="485"/>
      <c r="BL192" s="485"/>
      <c r="BM192" s="485"/>
      <c r="BN192" s="485"/>
      <c r="BO192" s="485"/>
      <c r="BP192" s="485"/>
      <c r="BQ192" s="485"/>
      <c r="BR192" s="485"/>
      <c r="BS192" s="485"/>
      <c r="BT192" s="485"/>
      <c r="BU192" s="485"/>
      <c r="BV192" s="485"/>
      <c r="BW192" s="485"/>
      <c r="BX192" s="485"/>
      <c r="BY192" s="485"/>
      <c r="BZ192" s="485"/>
      <c r="CA192" s="485"/>
      <c r="CB192" s="485"/>
      <c r="CC192" s="37"/>
      <c r="CD192" s="317"/>
      <c r="CE192" s="317"/>
      <c r="CF192" s="8" t="s">
        <v>218</v>
      </c>
      <c r="CG192" s="72"/>
      <c r="CH192" s="320">
        <f>IF($J191=CH$7,$O191,
IF(CG191&gt;0,CG191-1,0))</f>
        <v>0</v>
      </c>
      <c r="CI192" s="320">
        <f>IF($J191=CI$7,$O191,
IF(CH192&gt;0,CH192-1,0))</f>
        <v>0</v>
      </c>
      <c r="CJ192" s="320">
        <f t="shared" ref="CJ192" si="567">IF($J191=CJ$7,$O191,
IF(CI192&gt;0,CI192-1,0))</f>
        <v>0</v>
      </c>
      <c r="CK192" s="320">
        <f t="shared" ref="CK192" si="568">IF($J191=CK$7,$O191,
IF(CJ192&gt;0,CJ192-1,0))</f>
        <v>0</v>
      </c>
      <c r="CL192" s="320">
        <f t="shared" ref="CL192" si="569">IF($J191=CL$7,$O191,
IF(CK192&gt;0,CK192-1,0))</f>
        <v>0</v>
      </c>
      <c r="CM192" s="320">
        <f t="shared" ref="CM192" si="570">IF($J191=CM$7,$O191,
IF(CL192&gt;0,CL192-1,0))</f>
        <v>0</v>
      </c>
      <c r="CN192" s="320">
        <f t="shared" ref="CN192" si="571">IF($J191=CN$7,$O191,
IF(CM192&gt;0,CM192-1,0))</f>
        <v>0</v>
      </c>
      <c r="CO192" s="320">
        <f t="shared" ref="CO192" si="572">IF($J191=CO$7,$O191,
IF(CN192&gt;0,CN192-1,0))</f>
        <v>0</v>
      </c>
      <c r="CP192" s="320">
        <f t="shared" ref="CP192" si="573">IF($J191=CP$7,$O191,
IF(CO192&gt;0,CO192-1,0))</f>
        <v>0</v>
      </c>
      <c r="CQ192" s="320">
        <f t="shared" ref="CQ192" si="574">IF($J191=CQ$7,$O191,
IF(CP192&gt;0,CP192-1,0))</f>
        <v>0</v>
      </c>
      <c r="CR192" s="320">
        <f t="shared" ref="CR192" si="575">IF($J191=CR$7,$O191,
IF(CQ192&gt;0,CQ192-1,0))</f>
        <v>0</v>
      </c>
      <c r="CS192" s="320">
        <f t="shared" ref="CS192" si="576">IF($J191=CS$7,$O191,
IF(CR192&gt;0,CR192-1,0))</f>
        <v>0</v>
      </c>
      <c r="CT192" s="320">
        <f t="shared" ref="CT192" si="577">IF($J191=CT$7,$O191,
IF(CS192&gt;0,CS192-1,0))</f>
        <v>0</v>
      </c>
      <c r="CU192" s="320">
        <f t="shared" ref="CU192" si="578">IF($J191=CU$7,$O191,
IF(CT192&gt;0,CT192-1,0))</f>
        <v>0</v>
      </c>
      <c r="CV192" s="320">
        <f t="shared" ref="CV192" si="579">IF($J191=CV$7,$O191,
IF(CU192&gt;0,CU192-1,0))</f>
        <v>0</v>
      </c>
      <c r="CW192" s="320">
        <f t="shared" ref="CW192" si="580">IF($J191=CW$7,$O191,
IF(CV192&gt;0,CV192-1,0))</f>
        <v>0</v>
      </c>
      <c r="CX192" s="320">
        <f t="shared" ref="CX192" si="581">IF($J191=CX$7,$O191,
IF(CW192&gt;0,CW192-1,0))</f>
        <v>0</v>
      </c>
      <c r="CY192" s="320">
        <f t="shared" ref="CY192" si="582">IF($J191=CY$7,$O191,
IF(CX192&gt;0,CX192-1,0))</f>
        <v>0</v>
      </c>
      <c r="CZ192" s="320">
        <f t="shared" ref="CZ192" si="583">IF($J191=CZ$7,$O191,
IF(CY192&gt;0,CY192-1,0))</f>
        <v>0</v>
      </c>
      <c r="DA192" s="320">
        <f t="shared" ref="DA192" si="584">IF($J191=DA$7,$O191,
IF(CZ192&gt;0,CZ192-1,0))</f>
        <v>0</v>
      </c>
    </row>
    <row r="193" spans="2:105" ht="15" hidden="1" customHeight="1" outlineLevel="1">
      <c r="B193" s="287"/>
      <c r="C193" s="310"/>
      <c r="D193" s="310"/>
      <c r="E193" s="310"/>
      <c r="F193" s="311" t="str">
        <f>_xlfn.IFNA(INDEX(Table_Def[[Asset category]:[Unit]],MATCH(Insert_Assets!C193,Table_Def[Asset category],0),2),"")</f>
        <v/>
      </c>
      <c r="G193" s="481"/>
      <c r="H193" s="440" t="s">
        <v>221</v>
      </c>
      <c r="I193" s="544">
        <f t="shared" si="444"/>
        <v>0</v>
      </c>
      <c r="J193" s="378"/>
      <c r="K193" s="379"/>
      <c r="L193" s="544"/>
      <c r="M193" s="543">
        <f t="shared" si="497"/>
        <v>1</v>
      </c>
      <c r="N193" s="544">
        <f t="shared" si="441"/>
        <v>0</v>
      </c>
      <c r="O193" s="208">
        <f>_xlfn.IFNA(IF(INDEX(Table_Def[],MATCH(C193,Table_Def[Asset category],0),3)=0,20,INDEX(Table_Def[],MATCH(C193,Table_Def[Asset category],0),3)),0)</f>
        <v>0</v>
      </c>
      <c r="Q193" s="11"/>
      <c r="R193" s="208"/>
      <c r="S193" s="208"/>
      <c r="T193" s="208"/>
      <c r="U193" s="485"/>
      <c r="V193" s="485"/>
      <c r="W193" s="485"/>
      <c r="X193" s="485"/>
      <c r="Y193" s="485"/>
      <c r="Z193" s="485"/>
      <c r="AA193" s="485"/>
      <c r="AB193" s="485"/>
      <c r="AC193" s="485"/>
      <c r="AD193" s="485"/>
      <c r="AE193" s="485"/>
      <c r="AF193" s="485"/>
      <c r="AG193" s="485"/>
      <c r="AH193" s="485"/>
      <c r="AI193" s="485"/>
      <c r="AJ193" s="485"/>
      <c r="AK193" s="485"/>
      <c r="AL193" s="485"/>
      <c r="AM193" s="485"/>
      <c r="AN193" s="485"/>
      <c r="AO193" s="485"/>
      <c r="AP193" s="485"/>
      <c r="AQ193" s="485"/>
      <c r="AR193" s="485"/>
      <c r="AS193" s="485"/>
      <c r="AT193" s="485"/>
      <c r="AU193" s="485"/>
      <c r="AV193" s="485"/>
      <c r="AW193" s="485"/>
      <c r="AX193" s="485"/>
      <c r="AY193" s="485"/>
      <c r="AZ193" s="485"/>
      <c r="BA193" s="485"/>
      <c r="BB193" s="485"/>
      <c r="BC193" s="485"/>
      <c r="BD193" s="485"/>
      <c r="BE193" s="485"/>
      <c r="BF193" s="485"/>
      <c r="BG193" s="485"/>
      <c r="BH193" s="485"/>
      <c r="BI193" s="485"/>
      <c r="BJ193" s="485"/>
      <c r="BK193" s="485"/>
      <c r="BL193" s="485"/>
      <c r="BM193" s="485"/>
      <c r="BN193" s="485"/>
      <c r="BO193" s="485"/>
      <c r="BP193" s="485"/>
      <c r="BQ193" s="485"/>
      <c r="BR193" s="485"/>
      <c r="BS193" s="485"/>
      <c r="BT193" s="485"/>
      <c r="BU193" s="485"/>
      <c r="BV193" s="485"/>
      <c r="BW193" s="485"/>
      <c r="BX193" s="485"/>
      <c r="BY193" s="485"/>
      <c r="BZ193" s="485"/>
      <c r="CA193" s="485"/>
      <c r="CB193" s="485"/>
      <c r="CC193" s="37"/>
      <c r="CD193" s="317"/>
      <c r="CE193" s="317"/>
      <c r="CF193" s="8" t="s">
        <v>219</v>
      </c>
      <c r="CG193" s="72"/>
      <c r="CH193" s="320">
        <f t="shared" ref="CH193" ca="1" si="585">IF(AND(CH192=$O191,CH192&gt;0),1,IF(CH192=0,0,OFFSET(CH192,,(CH192-$O191),1,1)-CH192+1))</f>
        <v>0</v>
      </c>
      <c r="CI193" s="320">
        <f ca="1">IF(AND(CI192=$O191,CI192&gt;0),1,IF(CI192=0,0,OFFSET(CI192,,(CI192-$O191),1,1)-CI192+1))</f>
        <v>0</v>
      </c>
      <c r="CJ193" s="320">
        <f t="shared" ref="CJ193:DA193" ca="1" si="586">IF(AND(CJ192=$O191,CJ192&gt;0),1,IF(CJ192=0,0,OFFSET(CJ192,,(CJ192-$O191),1,1)-CJ192+1))</f>
        <v>0</v>
      </c>
      <c r="CK193" s="320">
        <f t="shared" ca="1" si="586"/>
        <v>0</v>
      </c>
      <c r="CL193" s="320">
        <f t="shared" ca="1" si="586"/>
        <v>0</v>
      </c>
      <c r="CM193" s="320">
        <f t="shared" ca="1" si="586"/>
        <v>0</v>
      </c>
      <c r="CN193" s="320">
        <f t="shared" ca="1" si="586"/>
        <v>0</v>
      </c>
      <c r="CO193" s="320">
        <f t="shared" ca="1" si="586"/>
        <v>0</v>
      </c>
      <c r="CP193" s="320">
        <f t="shared" ca="1" si="586"/>
        <v>0</v>
      </c>
      <c r="CQ193" s="320">
        <f t="shared" ca="1" si="586"/>
        <v>0</v>
      </c>
      <c r="CR193" s="320">
        <f t="shared" ca="1" si="586"/>
        <v>0</v>
      </c>
      <c r="CS193" s="320">
        <f t="shared" ca="1" si="586"/>
        <v>0</v>
      </c>
      <c r="CT193" s="320">
        <f t="shared" ca="1" si="586"/>
        <v>0</v>
      </c>
      <c r="CU193" s="320">
        <f t="shared" ca="1" si="586"/>
        <v>0</v>
      </c>
      <c r="CV193" s="320">
        <f t="shared" ca="1" si="586"/>
        <v>0</v>
      </c>
      <c r="CW193" s="320">
        <f t="shared" ca="1" si="586"/>
        <v>0</v>
      </c>
      <c r="CX193" s="320">
        <f t="shared" ca="1" si="586"/>
        <v>0</v>
      </c>
      <c r="CY193" s="320">
        <f t="shared" ca="1" si="586"/>
        <v>0</v>
      </c>
      <c r="CZ193" s="320">
        <f t="shared" ca="1" si="586"/>
        <v>0</v>
      </c>
      <c r="DA193" s="320">
        <f t="shared" ca="1" si="586"/>
        <v>0</v>
      </c>
    </row>
    <row r="194" spans="2:105" ht="15" hidden="1" customHeight="1" outlineLevel="1">
      <c r="B194" s="287"/>
      <c r="C194" s="310"/>
      <c r="D194" s="310"/>
      <c r="E194" s="310"/>
      <c r="F194" s="311" t="str">
        <f>_xlfn.IFNA(INDEX(Table_Def[[Asset category]:[Unit]],MATCH(Insert_Assets!C194,Table_Def[Asset category],0),2),"")</f>
        <v/>
      </c>
      <c r="G194" s="481"/>
      <c r="H194" s="440" t="s">
        <v>221</v>
      </c>
      <c r="I194" s="544">
        <f t="shared" si="444"/>
        <v>0</v>
      </c>
      <c r="J194" s="378"/>
      <c r="K194" s="379"/>
      <c r="L194" s="544">
        <f t="shared" ref="L194:L199" si="587">SUMIF($K$21:$K$383,K194,$I$21:$I$383)</f>
        <v>0</v>
      </c>
      <c r="M194" s="543">
        <f t="shared" si="497"/>
        <v>1</v>
      </c>
      <c r="N194" s="544">
        <f t="shared" si="441"/>
        <v>0</v>
      </c>
      <c r="O194" s="208">
        <f>_xlfn.IFNA(IF(INDEX(Table_Def[],MATCH(C194,Table_Def[Asset category],0),3)=0,20,INDEX(Table_Def[],MATCH(C194,Table_Def[Asset category],0),3)),0)</f>
        <v>0</v>
      </c>
      <c r="Q194" s="11"/>
      <c r="R194" s="208"/>
      <c r="S194" s="208"/>
      <c r="T194" s="208"/>
      <c r="U194" s="485"/>
      <c r="V194" s="485"/>
      <c r="W194" s="485"/>
      <c r="X194" s="485"/>
      <c r="Y194" s="485"/>
      <c r="Z194" s="485"/>
      <c r="AA194" s="485"/>
      <c r="AB194" s="485"/>
      <c r="AC194" s="485"/>
      <c r="AD194" s="485"/>
      <c r="AE194" s="485"/>
      <c r="AF194" s="485"/>
      <c r="AG194" s="485"/>
      <c r="AH194" s="485"/>
      <c r="AI194" s="485"/>
      <c r="AJ194" s="485"/>
      <c r="AK194" s="485"/>
      <c r="AL194" s="485"/>
      <c r="AM194" s="485"/>
      <c r="AN194" s="485"/>
      <c r="AO194" s="485"/>
      <c r="AP194" s="485"/>
      <c r="AQ194" s="485"/>
      <c r="AR194" s="485"/>
      <c r="AS194" s="485"/>
      <c r="AT194" s="485"/>
      <c r="AU194" s="485"/>
      <c r="AV194" s="485"/>
      <c r="AW194" s="485"/>
      <c r="AX194" s="485"/>
      <c r="AY194" s="485"/>
      <c r="AZ194" s="485"/>
      <c r="BA194" s="485"/>
      <c r="BB194" s="485"/>
      <c r="BC194" s="485"/>
      <c r="BD194" s="485"/>
      <c r="BE194" s="485"/>
      <c r="BF194" s="485"/>
      <c r="BG194" s="485"/>
      <c r="BH194" s="485"/>
      <c r="BI194" s="485"/>
      <c r="BJ194" s="485"/>
      <c r="BK194" s="485"/>
      <c r="BL194" s="485"/>
      <c r="BM194" s="485"/>
      <c r="BN194" s="485"/>
      <c r="BO194" s="485"/>
      <c r="BP194" s="485"/>
      <c r="BQ194" s="485"/>
      <c r="BR194" s="485"/>
      <c r="BS194" s="485"/>
      <c r="BT194" s="485"/>
      <c r="BU194" s="485"/>
      <c r="BV194" s="485"/>
      <c r="BW194" s="485"/>
      <c r="BX194" s="485"/>
      <c r="BY194" s="485"/>
      <c r="BZ194" s="485"/>
      <c r="CA194" s="485"/>
      <c r="CB194" s="485"/>
      <c r="CC194" s="37"/>
      <c r="CD194" s="317"/>
      <c r="CE194" s="317"/>
      <c r="CF194" s="8" t="s">
        <v>205</v>
      </c>
      <c r="CH194" s="321">
        <f>IF($J191=CH$7,$I191*$M191,
IF(CG194&gt;0,+CG194-CG195,0))</f>
        <v>0</v>
      </c>
      <c r="CI194" s="321">
        <f t="shared" ref="CI194:DA194" si="588">IF($J191=CI$7,$I191*$M191,
IF(CH194&gt;0,+CH194-CH195,0))</f>
        <v>0</v>
      </c>
      <c r="CJ194" s="321">
        <f t="shared" si="588"/>
        <v>0</v>
      </c>
      <c r="CK194" s="321">
        <f t="shared" si="588"/>
        <v>0</v>
      </c>
      <c r="CL194" s="321">
        <f t="shared" si="588"/>
        <v>0</v>
      </c>
      <c r="CM194" s="321">
        <f t="shared" si="588"/>
        <v>0</v>
      </c>
      <c r="CN194" s="321">
        <f t="shared" si="588"/>
        <v>0</v>
      </c>
      <c r="CO194" s="321">
        <f t="shared" si="588"/>
        <v>0</v>
      </c>
      <c r="CP194" s="321">
        <f t="shared" si="588"/>
        <v>0</v>
      </c>
      <c r="CQ194" s="321">
        <f t="shared" si="588"/>
        <v>0</v>
      </c>
      <c r="CR194" s="321">
        <f t="shared" si="588"/>
        <v>0</v>
      </c>
      <c r="CS194" s="321">
        <f t="shared" si="588"/>
        <v>0</v>
      </c>
      <c r="CT194" s="321">
        <f t="shared" si="588"/>
        <v>0</v>
      </c>
      <c r="CU194" s="321">
        <f t="shared" si="588"/>
        <v>0</v>
      </c>
      <c r="CV194" s="321">
        <f t="shared" si="588"/>
        <v>0</v>
      </c>
      <c r="CW194" s="321">
        <f t="shared" si="588"/>
        <v>0</v>
      </c>
      <c r="CX194" s="321">
        <f t="shared" si="588"/>
        <v>0</v>
      </c>
      <c r="CY194" s="321">
        <f t="shared" si="588"/>
        <v>0</v>
      </c>
      <c r="CZ194" s="321">
        <f t="shared" si="588"/>
        <v>0</v>
      </c>
      <c r="DA194" s="321">
        <f t="shared" si="588"/>
        <v>0</v>
      </c>
    </row>
    <row r="195" spans="2:105" ht="15" hidden="1" customHeight="1" outlineLevel="1">
      <c r="B195" s="287"/>
      <c r="C195" s="310"/>
      <c r="D195" s="310"/>
      <c r="E195" s="310"/>
      <c r="F195" s="311" t="str">
        <f>_xlfn.IFNA(INDEX(Table_Def[[Asset category]:[Unit]],MATCH(Insert_Assets!C195,Table_Def[Asset category],0),2),"")</f>
        <v/>
      </c>
      <c r="G195" s="481"/>
      <c r="H195" s="440" t="s">
        <v>221</v>
      </c>
      <c r="I195" s="544">
        <f t="shared" si="444"/>
        <v>0</v>
      </c>
      <c r="J195" s="378"/>
      <c r="K195" s="379"/>
      <c r="L195" s="544">
        <f t="shared" si="587"/>
        <v>0</v>
      </c>
      <c r="M195" s="543">
        <f t="shared" si="497"/>
        <v>1</v>
      </c>
      <c r="N195" s="544">
        <f t="shared" si="441"/>
        <v>0</v>
      </c>
      <c r="O195" s="208">
        <f>_xlfn.IFNA(IF(INDEX(Table_Def[],MATCH(C195,Table_Def[Asset category],0),3)=0,20,INDEX(Table_Def[],MATCH(C195,Table_Def[Asset category],0),3)),0)</f>
        <v>0</v>
      </c>
      <c r="Q195" s="11"/>
      <c r="R195" s="208"/>
      <c r="S195" s="208"/>
      <c r="T195" s="208"/>
      <c r="U195" s="485"/>
      <c r="V195" s="485"/>
      <c r="W195" s="485"/>
      <c r="X195" s="485"/>
      <c r="Y195" s="485"/>
      <c r="Z195" s="485"/>
      <c r="AA195" s="485"/>
      <c r="AB195" s="485"/>
      <c r="AC195" s="485"/>
      <c r="AD195" s="485"/>
      <c r="AE195" s="485"/>
      <c r="AF195" s="485"/>
      <c r="AG195" s="485"/>
      <c r="AH195" s="485"/>
      <c r="AI195" s="485"/>
      <c r="AJ195" s="485"/>
      <c r="AK195" s="485"/>
      <c r="AL195" s="485"/>
      <c r="AM195" s="485"/>
      <c r="AN195" s="485"/>
      <c r="AO195" s="485"/>
      <c r="AP195" s="485"/>
      <c r="AQ195" s="485"/>
      <c r="AR195" s="485"/>
      <c r="AS195" s="485"/>
      <c r="AT195" s="485"/>
      <c r="AU195" s="485"/>
      <c r="AV195" s="485"/>
      <c r="AW195" s="485"/>
      <c r="AX195" s="485"/>
      <c r="AY195" s="485"/>
      <c r="AZ195" s="485"/>
      <c r="BA195" s="485"/>
      <c r="BB195" s="485"/>
      <c r="BC195" s="485"/>
      <c r="BD195" s="485"/>
      <c r="BE195" s="485"/>
      <c r="BF195" s="485"/>
      <c r="BG195" s="485"/>
      <c r="BH195" s="485"/>
      <c r="BI195" s="485"/>
      <c r="BJ195" s="485"/>
      <c r="BK195" s="485"/>
      <c r="BL195" s="485"/>
      <c r="BM195" s="485"/>
      <c r="BN195" s="485"/>
      <c r="BO195" s="485"/>
      <c r="BP195" s="485"/>
      <c r="BQ195" s="485"/>
      <c r="BR195" s="485"/>
      <c r="BS195" s="485"/>
      <c r="BT195" s="485"/>
      <c r="BU195" s="485"/>
      <c r="BV195" s="485"/>
      <c r="BW195" s="485"/>
      <c r="BX195" s="485"/>
      <c r="BY195" s="485"/>
      <c r="BZ195" s="485"/>
      <c r="CA195" s="485"/>
      <c r="CB195" s="485"/>
      <c r="CC195" s="37"/>
      <c r="CD195" s="317"/>
      <c r="CE195" s="317"/>
      <c r="CF195" s="8" t="s">
        <v>206</v>
      </c>
      <c r="CG195" s="321"/>
      <c r="CH195" s="321" t="e">
        <f>IF(CH196&lt;1,0,CH197-CH196)</f>
        <v>#DIV/0!</v>
      </c>
      <c r="CI195" s="321" t="e">
        <f t="shared" ref="CI195:DA195" si="589">IF(CI196&lt;1,0,CI197-CI196)</f>
        <v>#DIV/0!</v>
      </c>
      <c r="CJ195" s="321" t="e">
        <f t="shared" si="589"/>
        <v>#DIV/0!</v>
      </c>
      <c r="CK195" s="321" t="e">
        <f t="shared" si="589"/>
        <v>#DIV/0!</v>
      </c>
      <c r="CL195" s="321" t="e">
        <f t="shared" si="589"/>
        <v>#DIV/0!</v>
      </c>
      <c r="CM195" s="321" t="e">
        <f t="shared" si="589"/>
        <v>#DIV/0!</v>
      </c>
      <c r="CN195" s="321" t="e">
        <f t="shared" si="589"/>
        <v>#DIV/0!</v>
      </c>
      <c r="CO195" s="321" t="e">
        <f t="shared" si="589"/>
        <v>#DIV/0!</v>
      </c>
      <c r="CP195" s="321" t="e">
        <f t="shared" si="589"/>
        <v>#DIV/0!</v>
      </c>
      <c r="CQ195" s="321" t="e">
        <f t="shared" si="589"/>
        <v>#DIV/0!</v>
      </c>
      <c r="CR195" s="321" t="e">
        <f t="shared" si="589"/>
        <v>#DIV/0!</v>
      </c>
      <c r="CS195" s="321" t="e">
        <f t="shared" si="589"/>
        <v>#DIV/0!</v>
      </c>
      <c r="CT195" s="321" t="e">
        <f t="shared" si="589"/>
        <v>#DIV/0!</v>
      </c>
      <c r="CU195" s="321" t="e">
        <f t="shared" si="589"/>
        <v>#DIV/0!</v>
      </c>
      <c r="CV195" s="321" t="e">
        <f t="shared" si="589"/>
        <v>#DIV/0!</v>
      </c>
      <c r="CW195" s="321" t="e">
        <f t="shared" si="589"/>
        <v>#DIV/0!</v>
      </c>
      <c r="CX195" s="321" t="e">
        <f t="shared" si="589"/>
        <v>#DIV/0!</v>
      </c>
      <c r="CY195" s="321" t="e">
        <f t="shared" si="589"/>
        <v>#DIV/0!</v>
      </c>
      <c r="CZ195" s="321" t="e">
        <f t="shared" si="589"/>
        <v>#DIV/0!</v>
      </c>
      <c r="DA195" s="321" t="e">
        <f t="shared" si="589"/>
        <v>#DIV/0!</v>
      </c>
    </row>
    <row r="196" spans="2:105" ht="15" hidden="1" customHeight="1" outlineLevel="1">
      <c r="B196" s="287"/>
      <c r="C196" s="310"/>
      <c r="D196" s="310"/>
      <c r="E196" s="310"/>
      <c r="F196" s="311" t="str">
        <f>_xlfn.IFNA(INDEX(Table_Def[[Asset category]:[Unit]],MATCH(Insert_Assets!C196,Table_Def[Asset category],0),2),"")</f>
        <v/>
      </c>
      <c r="G196" s="481"/>
      <c r="H196" s="440" t="s">
        <v>221</v>
      </c>
      <c r="I196" s="544">
        <f t="shared" si="444"/>
        <v>0</v>
      </c>
      <c r="J196" s="378"/>
      <c r="K196" s="379"/>
      <c r="L196" s="544">
        <f t="shared" si="587"/>
        <v>0</v>
      </c>
      <c r="M196" s="543">
        <f t="shared" si="497"/>
        <v>1</v>
      </c>
      <c r="N196" s="544">
        <f t="shared" si="441"/>
        <v>0</v>
      </c>
      <c r="O196" s="208">
        <f>_xlfn.IFNA(IF(INDEX(Table_Def[],MATCH(C196,Table_Def[Asset category],0),3)=0,20,INDEX(Table_Def[],MATCH(C196,Table_Def[Asset category],0),3)),0)</f>
        <v>0</v>
      </c>
      <c r="Q196" s="11"/>
      <c r="R196" s="208"/>
      <c r="S196" s="208"/>
      <c r="T196" s="208"/>
      <c r="U196" s="485"/>
      <c r="V196" s="485"/>
      <c r="W196" s="485"/>
      <c r="X196" s="485"/>
      <c r="Y196" s="485"/>
      <c r="Z196" s="485"/>
      <c r="AA196" s="485"/>
      <c r="AB196" s="485"/>
      <c r="AC196" s="485"/>
      <c r="AD196" s="485"/>
      <c r="AE196" s="485"/>
      <c r="AF196" s="485"/>
      <c r="AG196" s="485"/>
      <c r="AH196" s="485"/>
      <c r="AI196" s="485"/>
      <c r="AJ196" s="485"/>
      <c r="AK196" s="485"/>
      <c r="AL196" s="485"/>
      <c r="AM196" s="485"/>
      <c r="AN196" s="485"/>
      <c r="AO196" s="485"/>
      <c r="AP196" s="485"/>
      <c r="AQ196" s="485"/>
      <c r="AR196" s="485"/>
      <c r="AS196" s="485"/>
      <c r="AT196" s="485"/>
      <c r="AU196" s="485"/>
      <c r="AV196" s="485"/>
      <c r="AW196" s="485"/>
      <c r="AX196" s="485"/>
      <c r="AY196" s="485"/>
      <c r="AZ196" s="485"/>
      <c r="BA196" s="485"/>
      <c r="BB196" s="485"/>
      <c r="BC196" s="485"/>
      <c r="BD196" s="485"/>
      <c r="BE196" s="485"/>
      <c r="BF196" s="485"/>
      <c r="BG196" s="485"/>
      <c r="BH196" s="485"/>
      <c r="BI196" s="485"/>
      <c r="BJ196" s="485"/>
      <c r="BK196" s="485"/>
      <c r="BL196" s="485"/>
      <c r="BM196" s="485"/>
      <c r="BN196" s="485"/>
      <c r="BO196" s="485"/>
      <c r="BP196" s="485"/>
      <c r="BQ196" s="485"/>
      <c r="BR196" s="485"/>
      <c r="BS196" s="485"/>
      <c r="BT196" s="485"/>
      <c r="BU196" s="485"/>
      <c r="BV196" s="485"/>
      <c r="BW196" s="485"/>
      <c r="BX196" s="485"/>
      <c r="BY196" s="485"/>
      <c r="BZ196" s="485"/>
      <c r="CA196" s="485"/>
      <c r="CB196" s="485"/>
      <c r="CC196" s="37"/>
      <c r="CD196" s="317"/>
      <c r="CE196" s="317"/>
      <c r="CF196" s="8" t="s">
        <v>207</v>
      </c>
      <c r="CH196" s="321" t="e">
        <f>CH194*Insert_Finance!$D$32</f>
        <v>#DIV/0!</v>
      </c>
      <c r="CI196" s="321" t="e">
        <f>CI194*Insert_Finance!$D$32</f>
        <v>#DIV/0!</v>
      </c>
      <c r="CJ196" s="321" t="e">
        <f>CJ194*Insert_Finance!$D$32</f>
        <v>#DIV/0!</v>
      </c>
      <c r="CK196" s="321" t="e">
        <f>CK194*Insert_Finance!$D$32</f>
        <v>#DIV/0!</v>
      </c>
      <c r="CL196" s="321" t="e">
        <f>CL194*Insert_Finance!$D$32</f>
        <v>#DIV/0!</v>
      </c>
      <c r="CM196" s="321" t="e">
        <f>CM194*Insert_Finance!$D$32</f>
        <v>#DIV/0!</v>
      </c>
      <c r="CN196" s="321" t="e">
        <f>CN194*Insert_Finance!$D$32</f>
        <v>#DIV/0!</v>
      </c>
      <c r="CO196" s="321" t="e">
        <f>CO194*Insert_Finance!$D$32</f>
        <v>#DIV/0!</v>
      </c>
      <c r="CP196" s="321" t="e">
        <f>CP194*Insert_Finance!$D$32</f>
        <v>#DIV/0!</v>
      </c>
      <c r="CQ196" s="321" t="e">
        <f>CQ194*Insert_Finance!$D$32</f>
        <v>#DIV/0!</v>
      </c>
      <c r="CR196" s="321" t="e">
        <f>CR194*Insert_Finance!$D$32</f>
        <v>#DIV/0!</v>
      </c>
      <c r="CS196" s="321" t="e">
        <f>CS194*Insert_Finance!$D$32</f>
        <v>#DIV/0!</v>
      </c>
      <c r="CT196" s="321" t="e">
        <f>CT194*Insert_Finance!$D$32</f>
        <v>#DIV/0!</v>
      </c>
      <c r="CU196" s="321" t="e">
        <f>CU194*Insert_Finance!$D$32</f>
        <v>#DIV/0!</v>
      </c>
      <c r="CV196" s="321" t="e">
        <f>CV194*Insert_Finance!$D$32</f>
        <v>#DIV/0!</v>
      </c>
      <c r="CW196" s="321" t="e">
        <f>CW194*Insert_Finance!$D$32</f>
        <v>#DIV/0!</v>
      </c>
      <c r="CX196" s="321" t="e">
        <f>CX194*Insert_Finance!$D$32</f>
        <v>#DIV/0!</v>
      </c>
      <c r="CY196" s="321" t="e">
        <f>CY194*Insert_Finance!$D$32</f>
        <v>#DIV/0!</v>
      </c>
      <c r="CZ196" s="321" t="e">
        <f>CZ194*Insert_Finance!$D$32</f>
        <v>#DIV/0!</v>
      </c>
      <c r="DA196" s="321" t="e">
        <f>DA194*Insert_Finance!$D$32</f>
        <v>#DIV/0!</v>
      </c>
    </row>
    <row r="197" spans="2:105" ht="15" hidden="1" customHeight="1" outlineLevel="1">
      <c r="B197" s="287"/>
      <c r="C197" s="310"/>
      <c r="D197" s="310"/>
      <c r="E197" s="310"/>
      <c r="F197" s="311" t="str">
        <f>_xlfn.IFNA(INDEX(Table_Def[[Asset category]:[Unit]],MATCH(Insert_Assets!C197,Table_Def[Asset category],0),2),"")</f>
        <v/>
      </c>
      <c r="G197" s="481"/>
      <c r="H197" s="440" t="s">
        <v>221</v>
      </c>
      <c r="I197" s="544">
        <f t="shared" si="444"/>
        <v>0</v>
      </c>
      <c r="J197" s="378"/>
      <c r="K197" s="379"/>
      <c r="L197" s="544">
        <f t="shared" si="587"/>
        <v>0</v>
      </c>
      <c r="M197" s="543">
        <f t="shared" si="497"/>
        <v>1</v>
      </c>
      <c r="N197" s="544">
        <f t="shared" si="441"/>
        <v>0</v>
      </c>
      <c r="O197" s="208">
        <f>_xlfn.IFNA(IF(INDEX(Table_Def[],MATCH(C197,Table_Def[Asset category],0),3)=0,20,INDEX(Table_Def[],MATCH(C197,Table_Def[Asset category],0),3)),0)</f>
        <v>0</v>
      </c>
      <c r="Q197" s="11"/>
      <c r="R197" s="208"/>
      <c r="S197" s="208"/>
      <c r="T197" s="208"/>
      <c r="U197" s="485"/>
      <c r="V197" s="485"/>
      <c r="W197" s="485"/>
      <c r="X197" s="485"/>
      <c r="Y197" s="485"/>
      <c r="Z197" s="485"/>
      <c r="AA197" s="485"/>
      <c r="AB197" s="485"/>
      <c r="AC197" s="485"/>
      <c r="AD197" s="485"/>
      <c r="AE197" s="485"/>
      <c r="AF197" s="485"/>
      <c r="AG197" s="485"/>
      <c r="AH197" s="485"/>
      <c r="AI197" s="485"/>
      <c r="AJ197" s="485"/>
      <c r="AK197" s="485"/>
      <c r="AL197" s="485"/>
      <c r="AM197" s="485"/>
      <c r="AN197" s="485"/>
      <c r="AO197" s="485"/>
      <c r="AP197" s="485"/>
      <c r="AQ197" s="485"/>
      <c r="AR197" s="485"/>
      <c r="AS197" s="485"/>
      <c r="AT197" s="485"/>
      <c r="AU197" s="485"/>
      <c r="AV197" s="485"/>
      <c r="AW197" s="485"/>
      <c r="AX197" s="485"/>
      <c r="AY197" s="485"/>
      <c r="AZ197" s="485"/>
      <c r="BA197" s="485"/>
      <c r="BB197" s="485"/>
      <c r="BC197" s="485"/>
      <c r="BD197" s="485"/>
      <c r="BE197" s="485"/>
      <c r="BF197" s="485"/>
      <c r="BG197" s="485"/>
      <c r="BH197" s="485"/>
      <c r="BI197" s="485"/>
      <c r="BJ197" s="485"/>
      <c r="BK197" s="485"/>
      <c r="BL197" s="485"/>
      <c r="BM197" s="485"/>
      <c r="BN197" s="485"/>
      <c r="BO197" s="485"/>
      <c r="BP197" s="485"/>
      <c r="BQ197" s="485"/>
      <c r="BR197" s="485"/>
      <c r="BS197" s="485"/>
      <c r="BT197" s="485"/>
      <c r="BU197" s="485"/>
      <c r="BV197" s="485"/>
      <c r="BW197" s="485"/>
      <c r="BX197" s="485"/>
      <c r="BY197" s="485"/>
      <c r="BZ197" s="485"/>
      <c r="CA197" s="485"/>
      <c r="CB197" s="485"/>
      <c r="CC197" s="37"/>
      <c r="CD197" s="317"/>
      <c r="CE197" s="317"/>
      <c r="CF197" s="8" t="s">
        <v>208</v>
      </c>
      <c r="CG197" s="321"/>
      <c r="CH197" s="321">
        <f ca="1">IF(CH194=0,0,
IF(CH194&lt;1,0,
IF($O191-CH192&lt;&gt;$O191,-PMT(Insert_Finance!$D$32,$O191,OFFSET(CH194,,(CH192-$O191),1,1),0,0),
IF(CH192=0,0,CG197))))</f>
        <v>0</v>
      </c>
      <c r="CI197" s="321">
        <f ca="1">IF(CI194=0,0,
IF(CI194&lt;1,0,
IF($O191-CI192&lt;&gt;$O191,-PMT(Insert_Finance!$D$32,$O191,OFFSET(CI194,,(CI192-$O191),1,1),0,0),
IF(CI192=0,0,CH197))))</f>
        <v>0</v>
      </c>
      <c r="CJ197" s="321">
        <f ca="1">IF(CJ194=0,0,
IF(CJ194&lt;1,0,
IF($O191-CJ192&lt;&gt;$O191,-PMT(Insert_Finance!$D$32,$O191,OFFSET(CJ194,,(CJ192-$O191),1,1),0,0),
IF(CJ192=0,0,CI197))))</f>
        <v>0</v>
      </c>
      <c r="CK197" s="321">
        <f ca="1">IF(CK194=0,0,
IF(CK194&lt;1,0,
IF($O191-CK192&lt;&gt;$O191,-PMT(Insert_Finance!$D$32,$O191,OFFSET(CK194,,(CK192-$O191),1,1),0,0),
IF(CK192=0,0,CJ197))))</f>
        <v>0</v>
      </c>
      <c r="CL197" s="321">
        <f ca="1">IF(CL194=0,0,
IF(CL194&lt;1,0,
IF($O191-CL192&lt;&gt;$O191,-PMT(Insert_Finance!$D$32,$O191,OFFSET(CL194,,(CL192-$O191),1,1),0,0),
IF(CL192=0,0,CK197))))</f>
        <v>0</v>
      </c>
      <c r="CM197" s="321">
        <f ca="1">IF(CM194=0,0,
IF(CM194&lt;1,0,
IF($O191-CM192&lt;&gt;$O191,-PMT(Insert_Finance!$D$32,$O191,OFFSET(CM194,,(CM192-$O191),1,1),0,0),
IF(CM192=0,0,CL197))))</f>
        <v>0</v>
      </c>
      <c r="CN197" s="321">
        <f ca="1">IF(CN194=0,0,
IF(CN194&lt;1,0,
IF($O191-CN192&lt;&gt;$O191,-PMT(Insert_Finance!$D$32,$O191,OFFSET(CN194,,(CN192-$O191),1,1),0,0),
IF(CN192=0,0,CM197))))</f>
        <v>0</v>
      </c>
      <c r="CO197" s="321">
        <f ca="1">IF(CO194=0,0,
IF(CO194&lt;1,0,
IF($O191-CO192&lt;&gt;$O191,-PMT(Insert_Finance!$D$32,$O191,OFFSET(CO194,,(CO192-$O191),1,1),0,0),
IF(CO192=0,0,CN197))))</f>
        <v>0</v>
      </c>
      <c r="CP197" s="321">
        <f ca="1">IF(CP194=0,0,
IF(CP194&lt;1,0,
IF($O191-CP192&lt;&gt;$O191,-PMT(Insert_Finance!$D$32,$O191,OFFSET(CP194,,(CP192-$O191),1,1),0,0),
IF(CP192=0,0,CO197))))</f>
        <v>0</v>
      </c>
      <c r="CQ197" s="321">
        <f ca="1">IF(CQ194=0,0,
IF(CQ194&lt;1,0,
IF($O191-CQ192&lt;&gt;$O191,-PMT(Insert_Finance!$D$32,$O191,OFFSET(CQ194,,(CQ192-$O191),1,1),0,0),
IF(CQ192=0,0,CP197))))</f>
        <v>0</v>
      </c>
      <c r="CR197" s="321">
        <f ca="1">IF(CR194=0,0,
IF(CR194&lt;1,0,
IF($O191-CR192&lt;&gt;$O191,-PMT(Insert_Finance!$D$32,$O191,OFFSET(CR194,,(CR192-$O191),1,1),0,0),
IF(CR192=0,0,CQ197))))</f>
        <v>0</v>
      </c>
      <c r="CS197" s="321">
        <f ca="1">IF(CS194=0,0,
IF(CS194&lt;1,0,
IF($O191-CS192&lt;&gt;$O191,-PMT(Insert_Finance!$D$32,$O191,OFFSET(CS194,,(CS192-$O191),1,1),0,0),
IF(CS192=0,0,CR197))))</f>
        <v>0</v>
      </c>
      <c r="CT197" s="321">
        <f ca="1">IF(CT194=0,0,
IF(CT194&lt;1,0,
IF($O191-CT192&lt;&gt;$O191,-PMT(Insert_Finance!$D$32,$O191,OFFSET(CT194,,(CT192-$O191),1,1),0,0),
IF(CT192=0,0,CS197))))</f>
        <v>0</v>
      </c>
      <c r="CU197" s="321">
        <f ca="1">IF(CU194=0,0,
IF(CU194&lt;1,0,
IF($O191-CU192&lt;&gt;$O191,-PMT(Insert_Finance!$D$32,$O191,OFFSET(CU194,,(CU192-$O191),1,1),0,0),
IF(CU192=0,0,CT197))))</f>
        <v>0</v>
      </c>
      <c r="CV197" s="321">
        <f ca="1">IF(CV194=0,0,
IF(CV194&lt;1,0,
IF($O191-CV192&lt;&gt;$O191,-PMT(Insert_Finance!$D$32,$O191,OFFSET(CV194,,(CV192-$O191),1,1),0,0),
IF(CV192=0,0,CU197))))</f>
        <v>0</v>
      </c>
      <c r="CW197" s="321">
        <f ca="1">IF(CW194=0,0,
IF(CW194&lt;1,0,
IF($O191-CW192&lt;&gt;$O191,-PMT(Insert_Finance!$D$32,$O191,OFFSET(CW194,,(CW192-$O191),1,1),0,0),
IF(CW192=0,0,CV197))))</f>
        <v>0</v>
      </c>
      <c r="CX197" s="321">
        <f ca="1">IF(CX194=0,0,
IF(CX194&lt;1,0,
IF($O191-CX192&lt;&gt;$O191,-PMT(Insert_Finance!$D$32,$O191,OFFSET(CX194,,(CX192-$O191),1,1),0,0),
IF(CX192=0,0,CW197))))</f>
        <v>0</v>
      </c>
      <c r="CY197" s="321">
        <f ca="1">IF(CY194=0,0,
IF(CY194&lt;1,0,
IF($O191-CY192&lt;&gt;$O191,-PMT(Insert_Finance!$D$32,$O191,OFFSET(CY194,,(CY192-$O191),1,1),0,0),
IF(CY192=0,0,CX197))))</f>
        <v>0</v>
      </c>
      <c r="CZ197" s="321">
        <f ca="1">IF(CZ194=0,0,
IF(CZ194&lt;1,0,
IF($O191-CZ192&lt;&gt;$O191,-PMT(Insert_Finance!$D$32,$O191,OFFSET(CZ194,,(CZ192-$O191),1,1),0,0),
IF(CZ192=0,0,CY197))))</f>
        <v>0</v>
      </c>
      <c r="DA197" s="321">
        <f ca="1">IF(DA194=0,0,
IF(DA194&lt;1,0,
IF($O191-DA192&lt;&gt;$O191,-PMT(Insert_Finance!$D$32,$O191,OFFSET(DA194,,(DA192-$O191),1,1),0,0),
IF(DA192=0,0,CZ197))))</f>
        <v>0</v>
      </c>
    </row>
    <row r="198" spans="2:105" ht="30" customHeight="1" collapsed="1">
      <c r="B198" s="287"/>
      <c r="C198" s="310"/>
      <c r="D198" s="310"/>
      <c r="E198" s="310"/>
      <c r="F198" s="311" t="str">
        <f>_xlfn.IFNA(INDEX(Table_Def[[Asset category]:[Unit]],MATCH(Insert_Assets!C198,Table_Def[Asset category],0),2),"")</f>
        <v/>
      </c>
      <c r="G198" s="481"/>
      <c r="H198" s="440" t="s">
        <v>221</v>
      </c>
      <c r="I198" s="544">
        <f t="shared" si="444"/>
        <v>0</v>
      </c>
      <c r="J198" s="376"/>
      <c r="K198" s="377"/>
      <c r="L198" s="544">
        <f t="shared" si="587"/>
        <v>0</v>
      </c>
      <c r="M198" s="543">
        <f t="shared" si="497"/>
        <v>1</v>
      </c>
      <c r="N198" s="544">
        <f t="shared" si="441"/>
        <v>0</v>
      </c>
      <c r="O198" s="208">
        <f>_xlfn.IFNA(IF(INDEX(Table_Def[],MATCH(C198,Table_Def[Asset category],0),3)=0,20,INDEX(Table_Def[],MATCH(C198,Table_Def[Asset category],0),3)),0)</f>
        <v>0</v>
      </c>
      <c r="Q198" s="11"/>
      <c r="R198" s="208"/>
      <c r="S198" s="208"/>
      <c r="T198" s="208"/>
      <c r="U198" s="485">
        <f>SUMIF($CH$7:$DA$7,U$16,$CH202:$DA202)</f>
        <v>0</v>
      </c>
      <c r="V198" s="485">
        <f>SUMIF($CH$7:$DA$7,U$16,$CH201:$DA201)</f>
        <v>0</v>
      </c>
      <c r="W198" s="485">
        <f>SUMIF($CH$7:$DA$7,U$16,$CH203:$DA203)</f>
        <v>0</v>
      </c>
      <c r="X198" s="485">
        <f>SUMIF($CH$7:$DA$7,X$16,$CH202:$DA202)</f>
        <v>0</v>
      </c>
      <c r="Y198" s="485">
        <f>SUMIF($CH$7:$DA$7,X$16,$CH201:$DA201)</f>
        <v>0</v>
      </c>
      <c r="Z198" s="485">
        <f>SUMIF($CH$7:$DA$7,X$16,$CH203:$DA203)</f>
        <v>0</v>
      </c>
      <c r="AA198" s="485">
        <f>SUMIF($CH$7:$DA$7,AA$16,$CH202:$DA202)</f>
        <v>0</v>
      </c>
      <c r="AB198" s="485">
        <f>SUMIF($CH$7:$DA$7,AA$16,$CH201:$DA201)</f>
        <v>0</v>
      </c>
      <c r="AC198" s="485">
        <f>SUMIF($CH$7:$DA$7,AA$16,$CH203:$DA203)</f>
        <v>0</v>
      </c>
      <c r="AD198" s="485">
        <f>SUMIF($CH$7:$DA$7,AD$16,$CH202:$DA202)</f>
        <v>0</v>
      </c>
      <c r="AE198" s="485">
        <f>SUMIF($CH$7:$DA$7,AD$16,$CH201:$DA201)</f>
        <v>0</v>
      </c>
      <c r="AF198" s="485">
        <f>SUMIF($CH$7:$DA$7,AD$16,$CH203:$DA203)</f>
        <v>0</v>
      </c>
      <c r="AG198" s="485">
        <f>SUMIF($CH$7:$DA$7,AG$16,$CH202:$DA202)</f>
        <v>0</v>
      </c>
      <c r="AH198" s="485">
        <f>SUMIF($CH$7:$DA$7,AG$16,$CH201:$DA201)</f>
        <v>0</v>
      </c>
      <c r="AI198" s="485">
        <f>SUMIF($CH$7:$DA$7,AG$16,$CH203:$DA203)</f>
        <v>0</v>
      </c>
      <c r="AJ198" s="485">
        <f>SUMIF($CH$7:$DA$7,AJ$16,$CH202:$DA202)</f>
        <v>0</v>
      </c>
      <c r="AK198" s="485">
        <f>SUMIF($CH$7:$DA$7,AJ$16,$CH201:$DA201)</f>
        <v>0</v>
      </c>
      <c r="AL198" s="485">
        <f>SUMIF($CH$7:$DA$7,AJ$16,$CH203:$DA203)</f>
        <v>0</v>
      </c>
      <c r="AM198" s="485">
        <f>SUMIF($CH$7:$DA$7,AM$16,$CH202:$DA202)</f>
        <v>0</v>
      </c>
      <c r="AN198" s="485">
        <f>SUMIF($CH$7:$DA$7,AM$16,$CH201:$DA201)</f>
        <v>0</v>
      </c>
      <c r="AO198" s="485">
        <f>SUMIF($CH$7:$DA$7,AM$16,$CH203:$DA203)</f>
        <v>0</v>
      </c>
      <c r="AP198" s="485">
        <f>SUMIF($CH$7:$DA$7,AP$16,$CH202:$DA202)</f>
        <v>0</v>
      </c>
      <c r="AQ198" s="485">
        <f>SUMIF($CH$7:$DA$7,AP$16,$CH201:$DA201)</f>
        <v>0</v>
      </c>
      <c r="AR198" s="485">
        <f>SUMIF($CH$7:$DA$7,AP$16,$CH203:$DA203)</f>
        <v>0</v>
      </c>
      <c r="AS198" s="485">
        <f>SUMIF($CH$7:$DA$7,AS$16,$CH202:$DA202)</f>
        <v>0</v>
      </c>
      <c r="AT198" s="485">
        <f>SUMIF($CH$7:$DA$7,AS$16,$CH201:$DA201)</f>
        <v>0</v>
      </c>
      <c r="AU198" s="485">
        <f>SUMIF($CH$7:$DA$7,AS$16,$CH203:$DA203)</f>
        <v>0</v>
      </c>
      <c r="AV198" s="485">
        <f>SUMIF($CH$7:$DA$7,AV$16,$CH202:$DA202)</f>
        <v>0</v>
      </c>
      <c r="AW198" s="485">
        <f>SUMIF($CH$7:$DA$7,AV$16,$CH201:$DA201)</f>
        <v>0</v>
      </c>
      <c r="AX198" s="485">
        <f>SUMIF($CH$7:$DA$7,AV$16,$CH203:$DA203)</f>
        <v>0</v>
      </c>
      <c r="AY198" s="485">
        <f>SUMIF($CH$7:$DA$7,AY$16,$CH202:$DA202)</f>
        <v>0</v>
      </c>
      <c r="AZ198" s="485">
        <f>SUMIF($CH$7:$DA$7,AY$16,$CH201:$DA201)</f>
        <v>0</v>
      </c>
      <c r="BA198" s="485">
        <f>SUMIF($CH$7:$DA$7,AY$16,$CH203:$DA203)</f>
        <v>0</v>
      </c>
      <c r="BB198" s="485">
        <f>SUMIF($CH$7:$DA$7,BB$16,$CH202:$DA202)</f>
        <v>0</v>
      </c>
      <c r="BC198" s="485">
        <f>SUMIF($CH$7:$DA$7,BB$16,$CH201:$DA201)</f>
        <v>0</v>
      </c>
      <c r="BD198" s="485">
        <f>SUMIF($CH$7:$DA$7,BB$16,$CH203:$DA203)</f>
        <v>0</v>
      </c>
      <c r="BE198" s="485">
        <f>SUMIF($CH$7:$DA$7,BE$16,$CH202:$DA202)</f>
        <v>0</v>
      </c>
      <c r="BF198" s="485">
        <f>SUMIF($CH$7:$DA$7,BE$16,$CH201:$DA201)</f>
        <v>0</v>
      </c>
      <c r="BG198" s="485">
        <f>SUMIF($CH$7:$DA$7,BE$16,$CH203:$DA203)</f>
        <v>0</v>
      </c>
      <c r="BH198" s="485">
        <f>SUMIF($CH$7:$DA$7,BH$16,$CH202:$DA202)</f>
        <v>0</v>
      </c>
      <c r="BI198" s="485">
        <f>SUMIF($CH$7:$DA$7,BH$16,$CH201:$DA201)</f>
        <v>0</v>
      </c>
      <c r="BJ198" s="485">
        <f>SUMIF($CH$7:$DA$7,BH$16,$CH203:$DA203)</f>
        <v>0</v>
      </c>
      <c r="BK198" s="485">
        <f>SUMIF($CH$7:$DA$7,BK$16,$CH202:$DA202)</f>
        <v>0</v>
      </c>
      <c r="BL198" s="485">
        <f>SUMIF($CH$7:$DA$7,BK$16,$CH201:$DA201)</f>
        <v>0</v>
      </c>
      <c r="BM198" s="485">
        <f>SUMIF($CH$7:$DA$7,BK$16,$CH203:$DA203)</f>
        <v>0</v>
      </c>
      <c r="BN198" s="485">
        <f>SUMIF($CH$7:$DA$7,BN$16,$CH202:$DA202)</f>
        <v>0</v>
      </c>
      <c r="BO198" s="485">
        <f>SUMIF($CH$7:$DA$7,BN$16,$CH201:$DA201)</f>
        <v>0</v>
      </c>
      <c r="BP198" s="485">
        <f>SUMIF($CH$7:$DA$7,BN$16,$CH203:$DA203)</f>
        <v>0</v>
      </c>
      <c r="BQ198" s="485">
        <f>SUMIF($CH$7:$DA$7,BQ$16,$CH202:$DA202)</f>
        <v>0</v>
      </c>
      <c r="BR198" s="485">
        <f>SUMIF($CH$7:$DA$7,BQ$16,$CH201:$DA201)</f>
        <v>0</v>
      </c>
      <c r="BS198" s="485">
        <f>SUMIF($CH$7:$DA$7,BQ$16,$CH203:$DA203)</f>
        <v>0</v>
      </c>
      <c r="BT198" s="485">
        <f>SUMIF($CH$7:$DA$7,BT$16,$CH202:$DA202)</f>
        <v>0</v>
      </c>
      <c r="BU198" s="485">
        <f>SUMIF($CH$7:$DA$7,BT$16,$CH201:$DA201)</f>
        <v>0</v>
      </c>
      <c r="BV198" s="485">
        <f>SUMIF($CH$7:$DA$7,BT$16,$CH203:$DA203)</f>
        <v>0</v>
      </c>
      <c r="BW198" s="485">
        <f>SUMIF($CH$7:$DA$7,BW$16,$CH202:$DA202)</f>
        <v>0</v>
      </c>
      <c r="BX198" s="485">
        <f>SUMIF($CH$7:$DA$7,BW$16,$CH201:$DA201)</f>
        <v>0</v>
      </c>
      <c r="BY198" s="485">
        <f>SUMIF($CH$7:$DA$7,BW$16,$CH203:$DA203)</f>
        <v>0</v>
      </c>
      <c r="BZ198" s="485">
        <f>SUMIF($CH$7:$DA$7,BZ$16,$CH202:$DA202)</f>
        <v>0</v>
      </c>
      <c r="CA198" s="485">
        <f>SUMIF($CH$7:$DA$7,BZ$16,$CH201:$DA201)</f>
        <v>0</v>
      </c>
      <c r="CB198" s="485">
        <f>SUMIF($CH$7:$DA$7,BZ$16,$CH203:$DA203)</f>
        <v>0</v>
      </c>
      <c r="CC198" s="37"/>
      <c r="CD198" s="317"/>
      <c r="CE198" s="317"/>
      <c r="CG198" s="72"/>
      <c r="CH198" s="321"/>
    </row>
    <row r="199" spans="2:105" ht="15" hidden="1" customHeight="1" outlineLevel="1">
      <c r="B199" s="287"/>
      <c r="C199" s="310"/>
      <c r="D199" s="310"/>
      <c r="E199" s="310"/>
      <c r="F199" s="311" t="str">
        <f>_xlfn.IFNA(INDEX(Table_Def[[Asset category]:[Unit]],MATCH(Insert_Assets!C199,Table_Def[Asset category],0),2),"")</f>
        <v/>
      </c>
      <c r="G199" s="481"/>
      <c r="H199" s="126"/>
      <c r="I199" s="544">
        <f t="shared" si="444"/>
        <v>0</v>
      </c>
      <c r="J199" s="378"/>
      <c r="K199" s="379"/>
      <c r="L199" s="544">
        <f t="shared" si="587"/>
        <v>0</v>
      </c>
      <c r="M199" s="543">
        <f t="shared" si="497"/>
        <v>1</v>
      </c>
      <c r="N199" s="544">
        <f t="shared" si="441"/>
        <v>0</v>
      </c>
      <c r="O199" s="208">
        <f>_xlfn.IFNA(IF(INDEX(Table_Def[],MATCH(C199,Table_Def[Asset category],0),3)=0,20,INDEX(Table_Def[],MATCH(C199,Table_Def[Asset category],0),3)),0)</f>
        <v>0</v>
      </c>
      <c r="Q199" s="11"/>
      <c r="R199" s="208"/>
      <c r="S199" s="208"/>
      <c r="T199" s="208"/>
      <c r="U199" s="485"/>
      <c r="V199" s="485"/>
      <c r="W199" s="485"/>
      <c r="X199" s="485"/>
      <c r="Y199" s="485"/>
      <c r="Z199" s="485"/>
      <c r="AA199" s="485"/>
      <c r="AB199" s="485"/>
      <c r="AC199" s="485"/>
      <c r="AD199" s="485"/>
      <c r="AE199" s="485"/>
      <c r="AF199" s="485"/>
      <c r="AG199" s="485"/>
      <c r="AH199" s="485"/>
      <c r="AI199" s="485"/>
      <c r="AJ199" s="485"/>
      <c r="AK199" s="485"/>
      <c r="AL199" s="485"/>
      <c r="AM199" s="485"/>
      <c r="AN199" s="485"/>
      <c r="AO199" s="485"/>
      <c r="AP199" s="485"/>
      <c r="AQ199" s="485"/>
      <c r="AR199" s="485"/>
      <c r="AS199" s="485"/>
      <c r="AT199" s="485"/>
      <c r="AU199" s="485"/>
      <c r="AV199" s="485"/>
      <c r="AW199" s="485"/>
      <c r="AX199" s="485"/>
      <c r="AY199" s="485"/>
      <c r="AZ199" s="485"/>
      <c r="BA199" s="485"/>
      <c r="BB199" s="485"/>
      <c r="BC199" s="485"/>
      <c r="BD199" s="485"/>
      <c r="BE199" s="485"/>
      <c r="BF199" s="485"/>
      <c r="BG199" s="485"/>
      <c r="BH199" s="485"/>
      <c r="BI199" s="485"/>
      <c r="BJ199" s="485"/>
      <c r="BK199" s="485"/>
      <c r="BL199" s="485"/>
      <c r="BM199" s="485"/>
      <c r="BN199" s="485"/>
      <c r="BO199" s="485"/>
      <c r="BP199" s="485"/>
      <c r="BQ199" s="485"/>
      <c r="BR199" s="485"/>
      <c r="BS199" s="485"/>
      <c r="BT199" s="485"/>
      <c r="BU199" s="485"/>
      <c r="BV199" s="485"/>
      <c r="BW199" s="485"/>
      <c r="BX199" s="485"/>
      <c r="BY199" s="485"/>
      <c r="BZ199" s="485"/>
      <c r="CA199" s="485"/>
      <c r="CB199" s="485"/>
      <c r="CC199" s="37"/>
      <c r="CD199" s="317"/>
      <c r="CE199" s="317"/>
      <c r="CF199" s="8" t="s">
        <v>218</v>
      </c>
      <c r="CG199" s="72"/>
      <c r="CH199" s="320">
        <f>IF($J198=CH$7,$O198,
IF(CG198&gt;0,CG198-1,0))</f>
        <v>0</v>
      </c>
      <c r="CI199" s="320">
        <f>IF($J198=CI$7,$O198,
IF(CH199&gt;0,CH199-1,0))</f>
        <v>0</v>
      </c>
      <c r="CJ199" s="320">
        <f t="shared" ref="CJ199" si="590">IF($J198=CJ$7,$O198,
IF(CI199&gt;0,CI199-1,0))</f>
        <v>0</v>
      </c>
      <c r="CK199" s="320">
        <f t="shared" ref="CK199" si="591">IF($J198=CK$7,$O198,
IF(CJ199&gt;0,CJ199-1,0))</f>
        <v>0</v>
      </c>
      <c r="CL199" s="320">
        <f t="shared" ref="CL199" si="592">IF($J198=CL$7,$O198,
IF(CK199&gt;0,CK199-1,0))</f>
        <v>0</v>
      </c>
      <c r="CM199" s="320">
        <f t="shared" ref="CM199" si="593">IF($J198=CM$7,$O198,
IF(CL199&gt;0,CL199-1,0))</f>
        <v>0</v>
      </c>
      <c r="CN199" s="320">
        <f t="shared" ref="CN199" si="594">IF($J198=CN$7,$O198,
IF(CM199&gt;0,CM199-1,0))</f>
        <v>0</v>
      </c>
      <c r="CO199" s="320">
        <f t="shared" ref="CO199" si="595">IF($J198=CO$7,$O198,
IF(CN199&gt;0,CN199-1,0))</f>
        <v>0</v>
      </c>
      <c r="CP199" s="320">
        <f t="shared" ref="CP199" si="596">IF($J198=CP$7,$O198,
IF(CO199&gt;0,CO199-1,0))</f>
        <v>0</v>
      </c>
      <c r="CQ199" s="320">
        <f t="shared" ref="CQ199" si="597">IF($J198=CQ$7,$O198,
IF(CP199&gt;0,CP199-1,0))</f>
        <v>0</v>
      </c>
      <c r="CR199" s="320">
        <f t="shared" ref="CR199" si="598">IF($J198=CR$7,$O198,
IF(CQ199&gt;0,CQ199-1,0))</f>
        <v>0</v>
      </c>
      <c r="CS199" s="320">
        <f t="shared" ref="CS199" si="599">IF($J198=CS$7,$O198,
IF(CR199&gt;0,CR199-1,0))</f>
        <v>0</v>
      </c>
      <c r="CT199" s="320">
        <f t="shared" ref="CT199" si="600">IF($J198=CT$7,$O198,
IF(CS199&gt;0,CS199-1,0))</f>
        <v>0</v>
      </c>
      <c r="CU199" s="320">
        <f t="shared" ref="CU199" si="601">IF($J198=CU$7,$O198,
IF(CT199&gt;0,CT199-1,0))</f>
        <v>0</v>
      </c>
      <c r="CV199" s="320">
        <f t="shared" ref="CV199" si="602">IF($J198=CV$7,$O198,
IF(CU199&gt;0,CU199-1,0))</f>
        <v>0</v>
      </c>
      <c r="CW199" s="320">
        <f t="shared" ref="CW199" si="603">IF($J198=CW$7,$O198,
IF(CV199&gt;0,CV199-1,0))</f>
        <v>0</v>
      </c>
      <c r="CX199" s="320">
        <f t="shared" ref="CX199" si="604">IF($J198=CX$7,$O198,
IF(CW199&gt;0,CW199-1,0))</f>
        <v>0</v>
      </c>
      <c r="CY199" s="320">
        <f t="shared" ref="CY199" si="605">IF($J198=CY$7,$O198,
IF(CX199&gt;0,CX199-1,0))</f>
        <v>0</v>
      </c>
      <c r="CZ199" s="320">
        <f t="shared" ref="CZ199" si="606">IF($J198=CZ$7,$O198,
IF(CY199&gt;0,CY199-1,0))</f>
        <v>0</v>
      </c>
      <c r="DA199" s="320">
        <f t="shared" ref="DA199" si="607">IF($J198=DA$7,$O198,
IF(CZ199&gt;0,CZ199-1,0))</f>
        <v>0</v>
      </c>
    </row>
    <row r="200" spans="2:105" ht="15" hidden="1" customHeight="1" outlineLevel="1">
      <c r="B200" s="287"/>
      <c r="C200" s="310"/>
      <c r="D200" s="310"/>
      <c r="E200" s="310"/>
      <c r="F200" s="311" t="str">
        <f>_xlfn.IFNA(INDEX(Table_Def[[Asset category]:[Unit]],MATCH(Insert_Assets!C200,Table_Def[Asset category],0),2),"")</f>
        <v/>
      </c>
      <c r="G200" s="481"/>
      <c r="H200" s="126"/>
      <c r="I200" s="544">
        <f t="shared" si="444"/>
        <v>0</v>
      </c>
      <c r="J200" s="378"/>
      <c r="K200" s="379"/>
      <c r="L200" s="544"/>
      <c r="M200" s="543">
        <f t="shared" si="497"/>
        <v>1</v>
      </c>
      <c r="N200" s="544">
        <f t="shared" si="441"/>
        <v>0</v>
      </c>
      <c r="O200" s="208">
        <f>_xlfn.IFNA(IF(INDEX(Table_Def[],MATCH(C200,Table_Def[Asset category],0),3)=0,20,INDEX(Table_Def[],MATCH(C200,Table_Def[Asset category],0),3)),0)</f>
        <v>0</v>
      </c>
      <c r="Q200" s="11"/>
      <c r="R200" s="208"/>
      <c r="S200" s="208"/>
      <c r="T200" s="208"/>
      <c r="U200" s="485"/>
      <c r="V200" s="485"/>
      <c r="W200" s="485"/>
      <c r="X200" s="485"/>
      <c r="Y200" s="485"/>
      <c r="Z200" s="485"/>
      <c r="AA200" s="485"/>
      <c r="AB200" s="485"/>
      <c r="AC200" s="485"/>
      <c r="AD200" s="485"/>
      <c r="AE200" s="485"/>
      <c r="AF200" s="485"/>
      <c r="AG200" s="485"/>
      <c r="AH200" s="485"/>
      <c r="AI200" s="485"/>
      <c r="AJ200" s="485"/>
      <c r="AK200" s="485"/>
      <c r="AL200" s="485"/>
      <c r="AM200" s="485"/>
      <c r="AN200" s="485"/>
      <c r="AO200" s="485"/>
      <c r="AP200" s="485"/>
      <c r="AQ200" s="485"/>
      <c r="AR200" s="485"/>
      <c r="AS200" s="485"/>
      <c r="AT200" s="485"/>
      <c r="AU200" s="485"/>
      <c r="AV200" s="485"/>
      <c r="AW200" s="485"/>
      <c r="AX200" s="485"/>
      <c r="AY200" s="485"/>
      <c r="AZ200" s="485"/>
      <c r="BA200" s="485"/>
      <c r="BB200" s="485"/>
      <c r="BC200" s="485"/>
      <c r="BD200" s="485"/>
      <c r="BE200" s="485"/>
      <c r="BF200" s="485"/>
      <c r="BG200" s="485"/>
      <c r="BH200" s="485"/>
      <c r="BI200" s="485"/>
      <c r="BJ200" s="485"/>
      <c r="BK200" s="485"/>
      <c r="BL200" s="485"/>
      <c r="BM200" s="485"/>
      <c r="BN200" s="485"/>
      <c r="BO200" s="485"/>
      <c r="BP200" s="485"/>
      <c r="BQ200" s="485"/>
      <c r="BR200" s="485"/>
      <c r="BS200" s="485"/>
      <c r="BT200" s="485"/>
      <c r="BU200" s="485"/>
      <c r="BV200" s="485"/>
      <c r="BW200" s="485"/>
      <c r="BX200" s="485"/>
      <c r="BY200" s="485"/>
      <c r="BZ200" s="485"/>
      <c r="CA200" s="485"/>
      <c r="CB200" s="485"/>
      <c r="CC200" s="37"/>
      <c r="CD200" s="317"/>
      <c r="CE200" s="317"/>
      <c r="CF200" s="8" t="s">
        <v>219</v>
      </c>
      <c r="CG200" s="72"/>
      <c r="CH200" s="320">
        <f t="shared" ref="CH200" ca="1" si="608">IF(AND(CH199=$O198,CH199&gt;0),1,IF(CH199=0,0,OFFSET(CH199,,(CH199-$O198),1,1)-CH199+1))</f>
        <v>0</v>
      </c>
      <c r="CI200" s="320">
        <f ca="1">IF(AND(CI199=$O198,CI199&gt;0),1,IF(CI199=0,0,OFFSET(CI199,,(CI199-$O198),1,1)-CI199+1))</f>
        <v>0</v>
      </c>
      <c r="CJ200" s="320">
        <f t="shared" ref="CJ200:DA200" ca="1" si="609">IF(AND(CJ199=$O198,CJ199&gt;0),1,IF(CJ199=0,0,OFFSET(CJ199,,(CJ199-$O198),1,1)-CJ199+1))</f>
        <v>0</v>
      </c>
      <c r="CK200" s="320">
        <f t="shared" ca="1" si="609"/>
        <v>0</v>
      </c>
      <c r="CL200" s="320">
        <f t="shared" ca="1" si="609"/>
        <v>0</v>
      </c>
      <c r="CM200" s="320">
        <f t="shared" ca="1" si="609"/>
        <v>0</v>
      </c>
      <c r="CN200" s="320">
        <f t="shared" ca="1" si="609"/>
        <v>0</v>
      </c>
      <c r="CO200" s="320">
        <f t="shared" ca="1" si="609"/>
        <v>0</v>
      </c>
      <c r="CP200" s="320">
        <f t="shared" ca="1" si="609"/>
        <v>0</v>
      </c>
      <c r="CQ200" s="320">
        <f t="shared" ca="1" si="609"/>
        <v>0</v>
      </c>
      <c r="CR200" s="320">
        <f t="shared" ca="1" si="609"/>
        <v>0</v>
      </c>
      <c r="CS200" s="320">
        <f t="shared" ca="1" si="609"/>
        <v>0</v>
      </c>
      <c r="CT200" s="320">
        <f t="shared" ca="1" si="609"/>
        <v>0</v>
      </c>
      <c r="CU200" s="320">
        <f t="shared" ca="1" si="609"/>
        <v>0</v>
      </c>
      <c r="CV200" s="320">
        <f t="shared" ca="1" si="609"/>
        <v>0</v>
      </c>
      <c r="CW200" s="320">
        <f t="shared" ca="1" si="609"/>
        <v>0</v>
      </c>
      <c r="CX200" s="320">
        <f t="shared" ca="1" si="609"/>
        <v>0</v>
      </c>
      <c r="CY200" s="320">
        <f t="shared" ca="1" si="609"/>
        <v>0</v>
      </c>
      <c r="CZ200" s="320">
        <f t="shared" ca="1" si="609"/>
        <v>0</v>
      </c>
      <c r="DA200" s="320">
        <f t="shared" ca="1" si="609"/>
        <v>0</v>
      </c>
    </row>
    <row r="201" spans="2:105" ht="14.65" hidden="1" customHeight="1" outlineLevel="1">
      <c r="B201" s="287"/>
      <c r="C201" s="310"/>
      <c r="D201" s="310"/>
      <c r="E201" s="310"/>
      <c r="F201" s="311" t="str">
        <f>_xlfn.IFNA(INDEX(Table_Def[[Asset category]:[Unit]],MATCH(Insert_Assets!C201,Table_Def[Asset category],0),2),"")</f>
        <v/>
      </c>
      <c r="G201" s="481"/>
      <c r="H201" s="126"/>
      <c r="I201" s="544">
        <f t="shared" si="444"/>
        <v>0</v>
      </c>
      <c r="J201" s="378"/>
      <c r="K201" s="379"/>
      <c r="L201" s="544">
        <f t="shared" ref="L201:L206" si="610">SUMIF($K$21:$K$383,K201,$I$21:$I$383)</f>
        <v>0</v>
      </c>
      <c r="M201" s="543">
        <f t="shared" si="497"/>
        <v>1</v>
      </c>
      <c r="N201" s="544">
        <f t="shared" si="441"/>
        <v>0</v>
      </c>
      <c r="O201" s="208">
        <f>_xlfn.IFNA(IF(INDEX(Table_Def[],MATCH(C201,Table_Def[Asset category],0),3)=0,20,INDEX(Table_Def[],MATCH(C201,Table_Def[Asset category],0),3)),0)</f>
        <v>0</v>
      </c>
      <c r="Q201" s="11"/>
      <c r="R201" s="208"/>
      <c r="S201" s="208"/>
      <c r="T201" s="208"/>
      <c r="U201" s="485"/>
      <c r="V201" s="485"/>
      <c r="W201" s="485"/>
      <c r="X201" s="485"/>
      <c r="Y201" s="485"/>
      <c r="Z201" s="485"/>
      <c r="AA201" s="485"/>
      <c r="AB201" s="485"/>
      <c r="AC201" s="485"/>
      <c r="AD201" s="485"/>
      <c r="AE201" s="485"/>
      <c r="AF201" s="485"/>
      <c r="AG201" s="485"/>
      <c r="AH201" s="485"/>
      <c r="AI201" s="485"/>
      <c r="AJ201" s="485"/>
      <c r="AK201" s="485"/>
      <c r="AL201" s="485"/>
      <c r="AM201" s="485"/>
      <c r="AN201" s="485"/>
      <c r="AO201" s="485"/>
      <c r="AP201" s="485"/>
      <c r="AQ201" s="485"/>
      <c r="AR201" s="485"/>
      <c r="AS201" s="485"/>
      <c r="AT201" s="485"/>
      <c r="AU201" s="485"/>
      <c r="AV201" s="485"/>
      <c r="AW201" s="485"/>
      <c r="AX201" s="485"/>
      <c r="AY201" s="485"/>
      <c r="AZ201" s="485"/>
      <c r="BA201" s="485"/>
      <c r="BB201" s="485"/>
      <c r="BC201" s="485"/>
      <c r="BD201" s="485"/>
      <c r="BE201" s="485"/>
      <c r="BF201" s="485"/>
      <c r="BG201" s="485"/>
      <c r="BH201" s="485"/>
      <c r="BI201" s="485"/>
      <c r="BJ201" s="485"/>
      <c r="BK201" s="485"/>
      <c r="BL201" s="485"/>
      <c r="BM201" s="485"/>
      <c r="BN201" s="485"/>
      <c r="BO201" s="485"/>
      <c r="BP201" s="485"/>
      <c r="BQ201" s="485"/>
      <c r="BR201" s="485"/>
      <c r="BS201" s="485"/>
      <c r="BT201" s="485"/>
      <c r="BU201" s="485"/>
      <c r="BV201" s="485"/>
      <c r="BW201" s="485"/>
      <c r="BX201" s="485"/>
      <c r="BY201" s="485"/>
      <c r="BZ201" s="485"/>
      <c r="CA201" s="485"/>
      <c r="CB201" s="485"/>
      <c r="CC201" s="37"/>
      <c r="CD201" s="317"/>
      <c r="CE201" s="317"/>
      <c r="CF201" s="8" t="s">
        <v>205</v>
      </c>
      <c r="CH201" s="321">
        <f>IF($J198=CH$7,$I198*$M198,
IF(CG201&gt;0,+CG201-CG202,0))</f>
        <v>0</v>
      </c>
      <c r="CI201" s="321">
        <f t="shared" ref="CI201:DA201" si="611">IF($J198=CI$7,$I198*$M198,
IF(CH201&gt;0,+CH201-CH202,0))</f>
        <v>0</v>
      </c>
      <c r="CJ201" s="321">
        <f t="shared" si="611"/>
        <v>0</v>
      </c>
      <c r="CK201" s="321">
        <f t="shared" si="611"/>
        <v>0</v>
      </c>
      <c r="CL201" s="321">
        <f t="shared" si="611"/>
        <v>0</v>
      </c>
      <c r="CM201" s="321">
        <f t="shared" si="611"/>
        <v>0</v>
      </c>
      <c r="CN201" s="321">
        <f t="shared" si="611"/>
        <v>0</v>
      </c>
      <c r="CO201" s="321">
        <f t="shared" si="611"/>
        <v>0</v>
      </c>
      <c r="CP201" s="321">
        <f t="shared" si="611"/>
        <v>0</v>
      </c>
      <c r="CQ201" s="321">
        <f t="shared" si="611"/>
        <v>0</v>
      </c>
      <c r="CR201" s="321">
        <f t="shared" si="611"/>
        <v>0</v>
      </c>
      <c r="CS201" s="321">
        <f t="shared" si="611"/>
        <v>0</v>
      </c>
      <c r="CT201" s="321">
        <f t="shared" si="611"/>
        <v>0</v>
      </c>
      <c r="CU201" s="321">
        <f t="shared" si="611"/>
        <v>0</v>
      </c>
      <c r="CV201" s="321">
        <f t="shared" si="611"/>
        <v>0</v>
      </c>
      <c r="CW201" s="321">
        <f t="shared" si="611"/>
        <v>0</v>
      </c>
      <c r="CX201" s="321">
        <f t="shared" si="611"/>
        <v>0</v>
      </c>
      <c r="CY201" s="321">
        <f t="shared" si="611"/>
        <v>0</v>
      </c>
      <c r="CZ201" s="321">
        <f t="shared" si="611"/>
        <v>0</v>
      </c>
      <c r="DA201" s="321">
        <f t="shared" si="611"/>
        <v>0</v>
      </c>
    </row>
    <row r="202" spans="2:105" ht="15" hidden="1" customHeight="1" outlineLevel="1">
      <c r="B202" s="287"/>
      <c r="C202" s="310"/>
      <c r="D202" s="310"/>
      <c r="E202" s="310"/>
      <c r="F202" s="311" t="str">
        <f>_xlfn.IFNA(INDEX(Table_Def[[Asset category]:[Unit]],MATCH(Insert_Assets!C202,Table_Def[Asset category],0),2),"")</f>
        <v/>
      </c>
      <c r="G202" s="481"/>
      <c r="H202" s="126"/>
      <c r="I202" s="544">
        <f t="shared" si="444"/>
        <v>0</v>
      </c>
      <c r="J202" s="378"/>
      <c r="K202" s="379"/>
      <c r="L202" s="544">
        <f t="shared" si="610"/>
        <v>0</v>
      </c>
      <c r="M202" s="543">
        <f t="shared" ref="M202:M225" si="612">_xlfn.IFNA(IF(K202=0,1,IF(1-(INDEX($C$11:$D$11,MATCH(K202,$C$11:$C$11,0),2)/L202)&lt;0,0,1-(INDEX($C$11:$D$11,MATCH(K202,$C$11:$C$11,0),2)/L202))),1)</f>
        <v>1</v>
      </c>
      <c r="N202" s="544">
        <f t="shared" si="441"/>
        <v>0</v>
      </c>
      <c r="O202" s="208">
        <f>_xlfn.IFNA(IF(INDEX(Table_Def[],MATCH(C202,Table_Def[Asset category],0),3)=0,20,INDEX(Table_Def[],MATCH(C202,Table_Def[Asset category],0),3)),0)</f>
        <v>0</v>
      </c>
      <c r="Q202" s="11"/>
      <c r="R202" s="208"/>
      <c r="S202" s="208"/>
      <c r="T202" s="208"/>
      <c r="U202" s="485"/>
      <c r="V202" s="485"/>
      <c r="W202" s="485"/>
      <c r="X202" s="485"/>
      <c r="Y202" s="485"/>
      <c r="Z202" s="485"/>
      <c r="AA202" s="485"/>
      <c r="AB202" s="485"/>
      <c r="AC202" s="485"/>
      <c r="AD202" s="485"/>
      <c r="AE202" s="485"/>
      <c r="AF202" s="485"/>
      <c r="AG202" s="485"/>
      <c r="AH202" s="485"/>
      <c r="AI202" s="485"/>
      <c r="AJ202" s="485"/>
      <c r="AK202" s="485"/>
      <c r="AL202" s="485"/>
      <c r="AM202" s="485"/>
      <c r="AN202" s="485"/>
      <c r="AO202" s="485"/>
      <c r="AP202" s="485"/>
      <c r="AQ202" s="485"/>
      <c r="AR202" s="485"/>
      <c r="AS202" s="485"/>
      <c r="AT202" s="485"/>
      <c r="AU202" s="485"/>
      <c r="AV202" s="485"/>
      <c r="AW202" s="485"/>
      <c r="AX202" s="485"/>
      <c r="AY202" s="485"/>
      <c r="AZ202" s="485"/>
      <c r="BA202" s="485"/>
      <c r="BB202" s="485"/>
      <c r="BC202" s="485"/>
      <c r="BD202" s="485"/>
      <c r="BE202" s="485"/>
      <c r="BF202" s="485"/>
      <c r="BG202" s="485"/>
      <c r="BH202" s="485"/>
      <c r="BI202" s="485"/>
      <c r="BJ202" s="485"/>
      <c r="BK202" s="485"/>
      <c r="BL202" s="485"/>
      <c r="BM202" s="485"/>
      <c r="BN202" s="485"/>
      <c r="BO202" s="485"/>
      <c r="BP202" s="485"/>
      <c r="BQ202" s="485"/>
      <c r="BR202" s="485"/>
      <c r="BS202" s="485"/>
      <c r="BT202" s="485"/>
      <c r="BU202" s="485"/>
      <c r="BV202" s="485"/>
      <c r="BW202" s="485"/>
      <c r="BX202" s="485"/>
      <c r="BY202" s="485"/>
      <c r="BZ202" s="485"/>
      <c r="CA202" s="485"/>
      <c r="CB202" s="485"/>
      <c r="CC202" s="37"/>
      <c r="CD202" s="317"/>
      <c r="CE202" s="317"/>
      <c r="CF202" s="8" t="s">
        <v>206</v>
      </c>
      <c r="CG202" s="321"/>
      <c r="CH202" s="321" t="e">
        <f>IF(CH203&lt;1,0,CH204-CH203)</f>
        <v>#DIV/0!</v>
      </c>
      <c r="CI202" s="321" t="e">
        <f t="shared" ref="CI202:DA202" si="613">IF(CI203&lt;1,0,CI204-CI203)</f>
        <v>#DIV/0!</v>
      </c>
      <c r="CJ202" s="321" t="e">
        <f t="shared" si="613"/>
        <v>#DIV/0!</v>
      </c>
      <c r="CK202" s="321" t="e">
        <f t="shared" si="613"/>
        <v>#DIV/0!</v>
      </c>
      <c r="CL202" s="321" t="e">
        <f t="shared" si="613"/>
        <v>#DIV/0!</v>
      </c>
      <c r="CM202" s="321" t="e">
        <f t="shared" si="613"/>
        <v>#DIV/0!</v>
      </c>
      <c r="CN202" s="321" t="e">
        <f t="shared" si="613"/>
        <v>#DIV/0!</v>
      </c>
      <c r="CO202" s="321" t="e">
        <f t="shared" si="613"/>
        <v>#DIV/0!</v>
      </c>
      <c r="CP202" s="321" t="e">
        <f t="shared" si="613"/>
        <v>#DIV/0!</v>
      </c>
      <c r="CQ202" s="321" t="e">
        <f t="shared" si="613"/>
        <v>#DIV/0!</v>
      </c>
      <c r="CR202" s="321" t="e">
        <f t="shared" si="613"/>
        <v>#DIV/0!</v>
      </c>
      <c r="CS202" s="321" t="e">
        <f t="shared" si="613"/>
        <v>#DIV/0!</v>
      </c>
      <c r="CT202" s="321" t="e">
        <f t="shared" si="613"/>
        <v>#DIV/0!</v>
      </c>
      <c r="CU202" s="321" t="e">
        <f t="shared" si="613"/>
        <v>#DIV/0!</v>
      </c>
      <c r="CV202" s="321" t="e">
        <f t="shared" si="613"/>
        <v>#DIV/0!</v>
      </c>
      <c r="CW202" s="321" t="e">
        <f t="shared" si="613"/>
        <v>#DIV/0!</v>
      </c>
      <c r="CX202" s="321" t="e">
        <f t="shared" si="613"/>
        <v>#DIV/0!</v>
      </c>
      <c r="CY202" s="321" t="e">
        <f t="shared" si="613"/>
        <v>#DIV/0!</v>
      </c>
      <c r="CZ202" s="321" t="e">
        <f t="shared" si="613"/>
        <v>#DIV/0!</v>
      </c>
      <c r="DA202" s="321" t="e">
        <f t="shared" si="613"/>
        <v>#DIV/0!</v>
      </c>
    </row>
    <row r="203" spans="2:105" ht="15" hidden="1" customHeight="1" outlineLevel="1">
      <c r="B203" s="287"/>
      <c r="C203" s="310"/>
      <c r="D203" s="310"/>
      <c r="E203" s="310"/>
      <c r="F203" s="311" t="str">
        <f>_xlfn.IFNA(INDEX(Table_Def[[Asset category]:[Unit]],MATCH(Insert_Assets!C203,Table_Def[Asset category],0),2),"")</f>
        <v/>
      </c>
      <c r="G203" s="481"/>
      <c r="H203" s="126"/>
      <c r="I203" s="544">
        <f t="shared" si="444"/>
        <v>0</v>
      </c>
      <c r="J203" s="378"/>
      <c r="K203" s="379"/>
      <c r="L203" s="544">
        <f t="shared" si="610"/>
        <v>0</v>
      </c>
      <c r="M203" s="543">
        <f t="shared" si="612"/>
        <v>1</v>
      </c>
      <c r="N203" s="544">
        <f t="shared" si="441"/>
        <v>0</v>
      </c>
      <c r="O203" s="208">
        <f>_xlfn.IFNA(IF(INDEX(Table_Def[],MATCH(C203,Table_Def[Asset category],0),3)=0,20,INDEX(Table_Def[],MATCH(C203,Table_Def[Asset category],0),3)),0)</f>
        <v>0</v>
      </c>
      <c r="Q203" s="11"/>
      <c r="R203" s="208"/>
      <c r="S203" s="208"/>
      <c r="T203" s="208"/>
      <c r="U203" s="485"/>
      <c r="V203" s="485"/>
      <c r="W203" s="485"/>
      <c r="X203" s="485"/>
      <c r="Y203" s="485"/>
      <c r="Z203" s="485"/>
      <c r="AA203" s="485"/>
      <c r="AB203" s="485"/>
      <c r="AC203" s="485"/>
      <c r="AD203" s="485"/>
      <c r="AE203" s="485"/>
      <c r="AF203" s="485"/>
      <c r="AG203" s="485"/>
      <c r="AH203" s="485"/>
      <c r="AI203" s="485"/>
      <c r="AJ203" s="485"/>
      <c r="AK203" s="485"/>
      <c r="AL203" s="485"/>
      <c r="AM203" s="485"/>
      <c r="AN203" s="485"/>
      <c r="AO203" s="485"/>
      <c r="AP203" s="485"/>
      <c r="AQ203" s="485"/>
      <c r="AR203" s="485"/>
      <c r="AS203" s="485"/>
      <c r="AT203" s="485"/>
      <c r="AU203" s="485"/>
      <c r="AV203" s="485"/>
      <c r="AW203" s="485"/>
      <c r="AX203" s="485"/>
      <c r="AY203" s="485"/>
      <c r="AZ203" s="485"/>
      <c r="BA203" s="485"/>
      <c r="BB203" s="485"/>
      <c r="BC203" s="485"/>
      <c r="BD203" s="485"/>
      <c r="BE203" s="485"/>
      <c r="BF203" s="485"/>
      <c r="BG203" s="485"/>
      <c r="BH203" s="485"/>
      <c r="BI203" s="485"/>
      <c r="BJ203" s="485"/>
      <c r="BK203" s="485"/>
      <c r="BL203" s="485"/>
      <c r="BM203" s="485"/>
      <c r="BN203" s="485"/>
      <c r="BO203" s="485"/>
      <c r="BP203" s="485"/>
      <c r="BQ203" s="485"/>
      <c r="BR203" s="485"/>
      <c r="BS203" s="485"/>
      <c r="BT203" s="485"/>
      <c r="BU203" s="485"/>
      <c r="BV203" s="485"/>
      <c r="BW203" s="485"/>
      <c r="BX203" s="485"/>
      <c r="BY203" s="485"/>
      <c r="BZ203" s="485"/>
      <c r="CA203" s="485"/>
      <c r="CB203" s="485"/>
      <c r="CC203" s="37"/>
      <c r="CD203" s="317"/>
      <c r="CE203" s="317"/>
      <c r="CF203" s="8" t="s">
        <v>207</v>
      </c>
      <c r="CH203" s="321" t="e">
        <f>CH201*Insert_Finance!$D$32</f>
        <v>#DIV/0!</v>
      </c>
      <c r="CI203" s="321" t="e">
        <f>CI201*Insert_Finance!$D$32</f>
        <v>#DIV/0!</v>
      </c>
      <c r="CJ203" s="321" t="e">
        <f>CJ201*Insert_Finance!$D$32</f>
        <v>#DIV/0!</v>
      </c>
      <c r="CK203" s="321" t="e">
        <f>CK201*Insert_Finance!$D$32</f>
        <v>#DIV/0!</v>
      </c>
      <c r="CL203" s="321" t="e">
        <f>CL201*Insert_Finance!$D$32</f>
        <v>#DIV/0!</v>
      </c>
      <c r="CM203" s="321" t="e">
        <f>CM201*Insert_Finance!$D$32</f>
        <v>#DIV/0!</v>
      </c>
      <c r="CN203" s="321" t="e">
        <f>CN201*Insert_Finance!$D$32</f>
        <v>#DIV/0!</v>
      </c>
      <c r="CO203" s="321" t="e">
        <f>CO201*Insert_Finance!$D$32</f>
        <v>#DIV/0!</v>
      </c>
      <c r="CP203" s="321" t="e">
        <f>CP201*Insert_Finance!$D$32</f>
        <v>#DIV/0!</v>
      </c>
      <c r="CQ203" s="321" t="e">
        <f>CQ201*Insert_Finance!$D$32</f>
        <v>#DIV/0!</v>
      </c>
      <c r="CR203" s="321" t="e">
        <f>CR201*Insert_Finance!$D$32</f>
        <v>#DIV/0!</v>
      </c>
      <c r="CS203" s="321" t="e">
        <f>CS201*Insert_Finance!$D$32</f>
        <v>#DIV/0!</v>
      </c>
      <c r="CT203" s="321" t="e">
        <f>CT201*Insert_Finance!$D$32</f>
        <v>#DIV/0!</v>
      </c>
      <c r="CU203" s="321" t="e">
        <f>CU201*Insert_Finance!$D$32</f>
        <v>#DIV/0!</v>
      </c>
      <c r="CV203" s="321" t="e">
        <f>CV201*Insert_Finance!$D$32</f>
        <v>#DIV/0!</v>
      </c>
      <c r="CW203" s="321" t="e">
        <f>CW201*Insert_Finance!$D$32</f>
        <v>#DIV/0!</v>
      </c>
      <c r="CX203" s="321" t="e">
        <f>CX201*Insert_Finance!$D$32</f>
        <v>#DIV/0!</v>
      </c>
      <c r="CY203" s="321" t="e">
        <f>CY201*Insert_Finance!$D$32</f>
        <v>#DIV/0!</v>
      </c>
      <c r="CZ203" s="321" t="e">
        <f>CZ201*Insert_Finance!$D$32</f>
        <v>#DIV/0!</v>
      </c>
      <c r="DA203" s="321" t="e">
        <f>DA201*Insert_Finance!$D$32</f>
        <v>#DIV/0!</v>
      </c>
    </row>
    <row r="204" spans="2:105" ht="15" hidden="1" customHeight="1" outlineLevel="1">
      <c r="B204" s="287"/>
      <c r="C204" s="310"/>
      <c r="D204" s="310"/>
      <c r="E204" s="310"/>
      <c r="F204" s="311" t="str">
        <f>_xlfn.IFNA(INDEX(Table_Def[[Asset category]:[Unit]],MATCH(Insert_Assets!C204,Table_Def[Asset category],0),2),"")</f>
        <v/>
      </c>
      <c r="G204" s="481"/>
      <c r="H204" s="126"/>
      <c r="I204" s="544">
        <f t="shared" si="444"/>
        <v>0</v>
      </c>
      <c r="J204" s="378"/>
      <c r="K204" s="379"/>
      <c r="L204" s="544">
        <f t="shared" si="610"/>
        <v>0</v>
      </c>
      <c r="M204" s="543">
        <f t="shared" si="612"/>
        <v>1</v>
      </c>
      <c r="N204" s="544">
        <f t="shared" si="441"/>
        <v>0</v>
      </c>
      <c r="O204" s="208">
        <f>_xlfn.IFNA(IF(INDEX(Table_Def[],MATCH(C204,Table_Def[Asset category],0),3)=0,20,INDEX(Table_Def[],MATCH(C204,Table_Def[Asset category],0),3)),0)</f>
        <v>0</v>
      </c>
      <c r="Q204" s="11"/>
      <c r="R204" s="208"/>
      <c r="S204" s="208"/>
      <c r="T204" s="208"/>
      <c r="U204" s="485"/>
      <c r="V204" s="485"/>
      <c r="W204" s="485"/>
      <c r="X204" s="485"/>
      <c r="Y204" s="485"/>
      <c r="Z204" s="485"/>
      <c r="AA204" s="485"/>
      <c r="AB204" s="485"/>
      <c r="AC204" s="485"/>
      <c r="AD204" s="485"/>
      <c r="AE204" s="485"/>
      <c r="AF204" s="485"/>
      <c r="AG204" s="485"/>
      <c r="AH204" s="485"/>
      <c r="AI204" s="485"/>
      <c r="AJ204" s="485"/>
      <c r="AK204" s="485"/>
      <c r="AL204" s="485"/>
      <c r="AM204" s="485"/>
      <c r="AN204" s="485"/>
      <c r="AO204" s="485"/>
      <c r="AP204" s="485"/>
      <c r="AQ204" s="485"/>
      <c r="AR204" s="485"/>
      <c r="AS204" s="485"/>
      <c r="AT204" s="485"/>
      <c r="AU204" s="485"/>
      <c r="AV204" s="485"/>
      <c r="AW204" s="485"/>
      <c r="AX204" s="485"/>
      <c r="AY204" s="485"/>
      <c r="AZ204" s="485"/>
      <c r="BA204" s="485"/>
      <c r="BB204" s="485"/>
      <c r="BC204" s="485"/>
      <c r="BD204" s="485"/>
      <c r="BE204" s="485"/>
      <c r="BF204" s="485"/>
      <c r="BG204" s="485"/>
      <c r="BH204" s="485"/>
      <c r="BI204" s="485"/>
      <c r="BJ204" s="485"/>
      <c r="BK204" s="485"/>
      <c r="BL204" s="485"/>
      <c r="BM204" s="485"/>
      <c r="BN204" s="485"/>
      <c r="BO204" s="485"/>
      <c r="BP204" s="485"/>
      <c r="BQ204" s="485"/>
      <c r="BR204" s="485"/>
      <c r="BS204" s="485"/>
      <c r="BT204" s="485"/>
      <c r="BU204" s="485"/>
      <c r="BV204" s="485"/>
      <c r="BW204" s="485"/>
      <c r="BX204" s="485"/>
      <c r="BY204" s="485"/>
      <c r="BZ204" s="485"/>
      <c r="CA204" s="485"/>
      <c r="CB204" s="485"/>
      <c r="CC204" s="37"/>
      <c r="CD204" s="317"/>
      <c r="CE204" s="317"/>
      <c r="CF204" s="8" t="s">
        <v>208</v>
      </c>
      <c r="CG204" s="321"/>
      <c r="CH204" s="321">
        <f ca="1">IF(CH201=0,0,
IF(CH201&lt;1,0,
IF($O198-CH199&lt;&gt;$O198,-PMT(Insert_Finance!$D$32,$O198,OFFSET(CH201,,(CH199-$O198),1,1),0,0),
IF(CH199=0,0,CG204))))</f>
        <v>0</v>
      </c>
      <c r="CI204" s="321">
        <f ca="1">IF(CI201=0,0,
IF(CI201&lt;1,0,
IF($O198-CI199&lt;&gt;$O198,-PMT(Insert_Finance!$D$32,$O198,OFFSET(CI201,,(CI199-$O198),1,1),0,0),
IF(CI199=0,0,CH204))))</f>
        <v>0</v>
      </c>
      <c r="CJ204" s="321">
        <f ca="1">IF(CJ201=0,0,
IF(CJ201&lt;1,0,
IF($O198-CJ199&lt;&gt;$O198,-PMT(Insert_Finance!$D$32,$O198,OFFSET(CJ201,,(CJ199-$O198),1,1),0,0),
IF(CJ199=0,0,CI204))))</f>
        <v>0</v>
      </c>
      <c r="CK204" s="321">
        <f ca="1">IF(CK201=0,0,
IF(CK201&lt;1,0,
IF($O198-CK199&lt;&gt;$O198,-PMT(Insert_Finance!$D$32,$O198,OFFSET(CK201,,(CK199-$O198),1,1),0,0),
IF(CK199=0,0,CJ204))))</f>
        <v>0</v>
      </c>
      <c r="CL204" s="321">
        <f ca="1">IF(CL201=0,0,
IF(CL201&lt;1,0,
IF($O198-CL199&lt;&gt;$O198,-PMT(Insert_Finance!$D$32,$O198,OFFSET(CL201,,(CL199-$O198),1,1),0,0),
IF(CL199=0,0,CK204))))</f>
        <v>0</v>
      </c>
      <c r="CM204" s="321">
        <f ca="1">IF(CM201=0,0,
IF(CM201&lt;1,0,
IF($O198-CM199&lt;&gt;$O198,-PMT(Insert_Finance!$D$32,$O198,OFFSET(CM201,,(CM199-$O198),1,1),0,0),
IF(CM199=0,0,CL204))))</f>
        <v>0</v>
      </c>
      <c r="CN204" s="321">
        <f ca="1">IF(CN201=0,0,
IF(CN201&lt;1,0,
IF($O198-CN199&lt;&gt;$O198,-PMT(Insert_Finance!$D$32,$O198,OFFSET(CN201,,(CN199-$O198),1,1),0,0),
IF(CN199=0,0,CM204))))</f>
        <v>0</v>
      </c>
      <c r="CO204" s="321">
        <f ca="1">IF(CO201=0,0,
IF(CO201&lt;1,0,
IF($O198-CO199&lt;&gt;$O198,-PMT(Insert_Finance!$D$32,$O198,OFFSET(CO201,,(CO199-$O198),1,1),0,0),
IF(CO199=0,0,CN204))))</f>
        <v>0</v>
      </c>
      <c r="CP204" s="321">
        <f ca="1">IF(CP201=0,0,
IF(CP201&lt;1,0,
IF($O198-CP199&lt;&gt;$O198,-PMT(Insert_Finance!$D$32,$O198,OFFSET(CP201,,(CP199-$O198),1,1),0,0),
IF(CP199=0,0,CO204))))</f>
        <v>0</v>
      </c>
      <c r="CQ204" s="321">
        <f ca="1">IF(CQ201=0,0,
IF(CQ201&lt;1,0,
IF($O198-CQ199&lt;&gt;$O198,-PMT(Insert_Finance!$D$32,$O198,OFFSET(CQ201,,(CQ199-$O198),1,1),0,0),
IF(CQ199=0,0,CP204))))</f>
        <v>0</v>
      </c>
      <c r="CR204" s="321">
        <f ca="1">IF(CR201=0,0,
IF(CR201&lt;1,0,
IF($O198-CR199&lt;&gt;$O198,-PMT(Insert_Finance!$D$32,$O198,OFFSET(CR201,,(CR199-$O198),1,1),0,0),
IF(CR199=0,0,CQ204))))</f>
        <v>0</v>
      </c>
      <c r="CS204" s="321">
        <f ca="1">IF(CS201=0,0,
IF(CS201&lt;1,0,
IF($O198-CS199&lt;&gt;$O198,-PMT(Insert_Finance!$D$32,$O198,OFFSET(CS201,,(CS199-$O198),1,1),0,0),
IF(CS199=0,0,CR204))))</f>
        <v>0</v>
      </c>
      <c r="CT204" s="321">
        <f ca="1">IF(CT201=0,0,
IF(CT201&lt;1,0,
IF($O198-CT199&lt;&gt;$O198,-PMT(Insert_Finance!$D$32,$O198,OFFSET(CT201,,(CT199-$O198),1,1),0,0),
IF(CT199=0,0,CS204))))</f>
        <v>0</v>
      </c>
      <c r="CU204" s="321">
        <f ca="1">IF(CU201=0,0,
IF(CU201&lt;1,0,
IF($O198-CU199&lt;&gt;$O198,-PMT(Insert_Finance!$D$32,$O198,OFFSET(CU201,,(CU199-$O198),1,1),0,0),
IF(CU199=0,0,CT204))))</f>
        <v>0</v>
      </c>
      <c r="CV204" s="321">
        <f ca="1">IF(CV201=0,0,
IF(CV201&lt;1,0,
IF($O198-CV199&lt;&gt;$O198,-PMT(Insert_Finance!$D$32,$O198,OFFSET(CV201,,(CV199-$O198),1,1),0,0),
IF(CV199=0,0,CU204))))</f>
        <v>0</v>
      </c>
      <c r="CW204" s="321">
        <f ca="1">IF(CW201=0,0,
IF(CW201&lt;1,0,
IF($O198-CW199&lt;&gt;$O198,-PMT(Insert_Finance!$D$32,$O198,OFFSET(CW201,,(CW199-$O198),1,1),0,0),
IF(CW199=0,0,CV204))))</f>
        <v>0</v>
      </c>
      <c r="CX204" s="321">
        <f ca="1">IF(CX201=0,0,
IF(CX201&lt;1,0,
IF($O198-CX199&lt;&gt;$O198,-PMT(Insert_Finance!$D$32,$O198,OFFSET(CX201,,(CX199-$O198),1,1),0,0),
IF(CX199=0,0,CW204))))</f>
        <v>0</v>
      </c>
      <c r="CY204" s="321">
        <f ca="1">IF(CY201=0,0,
IF(CY201&lt;1,0,
IF($O198-CY199&lt;&gt;$O198,-PMT(Insert_Finance!$D$32,$O198,OFFSET(CY201,,(CY199-$O198),1,1),0,0),
IF(CY199=0,0,CX204))))</f>
        <v>0</v>
      </c>
      <c r="CZ204" s="321">
        <f ca="1">IF(CZ201=0,0,
IF(CZ201&lt;1,0,
IF($O198-CZ199&lt;&gt;$O198,-PMT(Insert_Finance!$D$32,$O198,OFFSET(CZ201,,(CZ199-$O198),1,1),0,0),
IF(CZ199=0,0,CY204))))</f>
        <v>0</v>
      </c>
      <c r="DA204" s="321">
        <f ca="1">IF(DA201=0,0,
IF(DA201&lt;1,0,
IF($O198-DA199&lt;&gt;$O198,-PMT(Insert_Finance!$D$32,$O198,OFFSET(DA201,,(DA199-$O198),1,1),0,0),
IF(DA199=0,0,CZ204))))</f>
        <v>0</v>
      </c>
    </row>
    <row r="205" spans="2:105" ht="30" customHeight="1" collapsed="1">
      <c r="B205" s="287"/>
      <c r="C205" s="310"/>
      <c r="D205" s="310"/>
      <c r="E205" s="310"/>
      <c r="F205" s="311" t="str">
        <f>_xlfn.IFNA(INDEX(Table_Def[[Asset category]:[Unit]],MATCH(Insert_Assets!C205,Table_Def[Asset category],0),2),"")</f>
        <v/>
      </c>
      <c r="G205" s="481"/>
      <c r="H205" s="440" t="s">
        <v>221</v>
      </c>
      <c r="I205" s="544">
        <f t="shared" si="444"/>
        <v>0</v>
      </c>
      <c r="J205" s="376"/>
      <c r="K205" s="377"/>
      <c r="L205" s="544">
        <f t="shared" si="610"/>
        <v>0</v>
      </c>
      <c r="M205" s="543">
        <f t="shared" si="612"/>
        <v>1</v>
      </c>
      <c r="N205" s="544">
        <f t="shared" si="441"/>
        <v>0</v>
      </c>
      <c r="O205" s="208">
        <f>_xlfn.IFNA(IF(INDEX(Table_Def[],MATCH(C205,Table_Def[Asset category],0),3)=0,20,INDEX(Table_Def[],MATCH(C205,Table_Def[Asset category],0),3)),0)</f>
        <v>0</v>
      </c>
      <c r="Q205" s="11"/>
      <c r="R205" s="208"/>
      <c r="S205" s="208"/>
      <c r="T205" s="208"/>
      <c r="U205" s="485">
        <f>SUMIF($CH$7:$DA$7,U$16,$CH209:$DA209)</f>
        <v>0</v>
      </c>
      <c r="V205" s="485">
        <f>SUMIF($CH$7:$DA$7,U$16,$CH208:$DA208)</f>
        <v>0</v>
      </c>
      <c r="W205" s="485">
        <f>SUMIF($CH$7:$DA$7,U$16,$CH210:$DA210)</f>
        <v>0</v>
      </c>
      <c r="X205" s="485">
        <f>SUMIF($CH$7:$DA$7,X$16,$CH209:$DA209)</f>
        <v>0</v>
      </c>
      <c r="Y205" s="485">
        <f>SUMIF($CH$7:$DA$7,X$16,$CH208:$DA208)</f>
        <v>0</v>
      </c>
      <c r="Z205" s="485">
        <f>SUMIF($CH$7:$DA$7,X$16,$CH210:$DA210)</f>
        <v>0</v>
      </c>
      <c r="AA205" s="485">
        <f>SUMIF($CH$7:$DA$7,AA$16,$CH209:$DA209)</f>
        <v>0</v>
      </c>
      <c r="AB205" s="485">
        <f>SUMIF($CH$7:$DA$7,AA$16,$CH208:$DA208)</f>
        <v>0</v>
      </c>
      <c r="AC205" s="485">
        <f>SUMIF($CH$7:$DA$7,AA$16,$CH210:$DA210)</f>
        <v>0</v>
      </c>
      <c r="AD205" s="485">
        <f>SUMIF($CH$7:$DA$7,AD$16,$CH209:$DA209)</f>
        <v>0</v>
      </c>
      <c r="AE205" s="485">
        <f>SUMIF($CH$7:$DA$7,AD$16,$CH208:$DA208)</f>
        <v>0</v>
      </c>
      <c r="AF205" s="485">
        <f>SUMIF($CH$7:$DA$7,AD$16,$CH210:$DA210)</f>
        <v>0</v>
      </c>
      <c r="AG205" s="485">
        <f>SUMIF($CH$7:$DA$7,AG$16,$CH209:$DA209)</f>
        <v>0</v>
      </c>
      <c r="AH205" s="485">
        <f>SUMIF($CH$7:$DA$7,AG$16,$CH208:$DA208)</f>
        <v>0</v>
      </c>
      <c r="AI205" s="485">
        <f>SUMIF($CH$7:$DA$7,AG$16,$CH210:$DA210)</f>
        <v>0</v>
      </c>
      <c r="AJ205" s="485">
        <f>SUMIF($CH$7:$DA$7,AJ$16,$CH209:$DA209)</f>
        <v>0</v>
      </c>
      <c r="AK205" s="485">
        <f>SUMIF($CH$7:$DA$7,AJ$16,$CH208:$DA208)</f>
        <v>0</v>
      </c>
      <c r="AL205" s="485">
        <f>SUMIF($CH$7:$DA$7,AJ$16,$CH210:$DA210)</f>
        <v>0</v>
      </c>
      <c r="AM205" s="485">
        <f>SUMIF($CH$7:$DA$7,AM$16,$CH209:$DA209)</f>
        <v>0</v>
      </c>
      <c r="AN205" s="485">
        <f>SUMIF($CH$7:$DA$7,AM$16,$CH208:$DA208)</f>
        <v>0</v>
      </c>
      <c r="AO205" s="485">
        <f>SUMIF($CH$7:$DA$7,AM$16,$CH210:$DA210)</f>
        <v>0</v>
      </c>
      <c r="AP205" s="485">
        <f>SUMIF($CH$7:$DA$7,AP$16,$CH209:$DA209)</f>
        <v>0</v>
      </c>
      <c r="AQ205" s="485">
        <f>SUMIF($CH$7:$DA$7,AP$16,$CH208:$DA208)</f>
        <v>0</v>
      </c>
      <c r="AR205" s="485">
        <f>SUMIF($CH$7:$DA$7,AP$16,$CH210:$DA210)</f>
        <v>0</v>
      </c>
      <c r="AS205" s="485">
        <f>SUMIF($CH$7:$DA$7,AS$16,$CH209:$DA209)</f>
        <v>0</v>
      </c>
      <c r="AT205" s="485">
        <f>SUMIF($CH$7:$DA$7,AS$16,$CH208:$DA208)</f>
        <v>0</v>
      </c>
      <c r="AU205" s="485">
        <f>SUMIF($CH$7:$DA$7,AS$16,$CH210:$DA210)</f>
        <v>0</v>
      </c>
      <c r="AV205" s="485">
        <f>SUMIF($CH$7:$DA$7,AV$16,$CH209:$DA209)</f>
        <v>0</v>
      </c>
      <c r="AW205" s="485">
        <f>SUMIF($CH$7:$DA$7,AV$16,$CH208:$DA208)</f>
        <v>0</v>
      </c>
      <c r="AX205" s="485">
        <f>SUMIF($CH$7:$DA$7,AV$16,$CH210:$DA210)</f>
        <v>0</v>
      </c>
      <c r="AY205" s="485">
        <f>SUMIF($CH$7:$DA$7,AY$16,$CH209:$DA209)</f>
        <v>0</v>
      </c>
      <c r="AZ205" s="485">
        <f>SUMIF($CH$7:$DA$7,AY$16,$CH208:$DA208)</f>
        <v>0</v>
      </c>
      <c r="BA205" s="485">
        <f>SUMIF($CH$7:$DA$7,AY$16,$CH210:$DA210)</f>
        <v>0</v>
      </c>
      <c r="BB205" s="485">
        <f>SUMIF($CH$7:$DA$7,BB$16,$CH209:$DA209)</f>
        <v>0</v>
      </c>
      <c r="BC205" s="485">
        <f>SUMIF($CH$7:$DA$7,BB$16,$CH208:$DA208)</f>
        <v>0</v>
      </c>
      <c r="BD205" s="485">
        <f>SUMIF($CH$7:$DA$7,BB$16,$CH210:$DA210)</f>
        <v>0</v>
      </c>
      <c r="BE205" s="485">
        <f>SUMIF($CH$7:$DA$7,BE$16,$CH209:$DA209)</f>
        <v>0</v>
      </c>
      <c r="BF205" s="485">
        <f>SUMIF($CH$7:$DA$7,BE$16,$CH208:$DA208)</f>
        <v>0</v>
      </c>
      <c r="BG205" s="485">
        <f>SUMIF($CH$7:$DA$7,BE$16,$CH210:$DA210)</f>
        <v>0</v>
      </c>
      <c r="BH205" s="485">
        <f>SUMIF($CH$7:$DA$7,BH$16,$CH209:$DA209)</f>
        <v>0</v>
      </c>
      <c r="BI205" s="485">
        <f>SUMIF($CH$7:$DA$7,BH$16,$CH208:$DA208)</f>
        <v>0</v>
      </c>
      <c r="BJ205" s="485">
        <f>SUMIF($CH$7:$DA$7,BH$16,$CH210:$DA210)</f>
        <v>0</v>
      </c>
      <c r="BK205" s="485">
        <f>SUMIF($CH$7:$DA$7,BK$16,$CH209:$DA209)</f>
        <v>0</v>
      </c>
      <c r="BL205" s="485">
        <f>SUMIF($CH$7:$DA$7,BK$16,$CH208:$DA208)</f>
        <v>0</v>
      </c>
      <c r="BM205" s="485">
        <f>SUMIF($CH$7:$DA$7,BK$16,$CH210:$DA210)</f>
        <v>0</v>
      </c>
      <c r="BN205" s="485">
        <f>SUMIF($CH$7:$DA$7,BN$16,$CH209:$DA209)</f>
        <v>0</v>
      </c>
      <c r="BO205" s="485">
        <f>SUMIF($CH$7:$DA$7,BN$16,$CH208:$DA208)</f>
        <v>0</v>
      </c>
      <c r="BP205" s="485">
        <f>SUMIF($CH$7:$DA$7,BN$16,$CH210:$DA210)</f>
        <v>0</v>
      </c>
      <c r="BQ205" s="485">
        <f>SUMIF($CH$7:$DA$7,BQ$16,$CH209:$DA209)</f>
        <v>0</v>
      </c>
      <c r="BR205" s="485">
        <f>SUMIF($CH$7:$DA$7,BQ$16,$CH208:$DA208)</f>
        <v>0</v>
      </c>
      <c r="BS205" s="485">
        <f>SUMIF($CH$7:$DA$7,BQ$16,$CH210:$DA210)</f>
        <v>0</v>
      </c>
      <c r="BT205" s="485">
        <f>SUMIF($CH$7:$DA$7,BT$16,$CH209:$DA209)</f>
        <v>0</v>
      </c>
      <c r="BU205" s="485">
        <f>SUMIF($CH$7:$DA$7,BT$16,$CH208:$DA208)</f>
        <v>0</v>
      </c>
      <c r="BV205" s="485">
        <f>SUMIF($CH$7:$DA$7,BT$16,$CH210:$DA210)</f>
        <v>0</v>
      </c>
      <c r="BW205" s="485">
        <f>SUMIF($CH$7:$DA$7,BW$16,$CH209:$DA209)</f>
        <v>0</v>
      </c>
      <c r="BX205" s="485">
        <f>SUMIF($CH$7:$DA$7,BW$16,$CH208:$DA208)</f>
        <v>0</v>
      </c>
      <c r="BY205" s="485">
        <f>SUMIF($CH$7:$DA$7,BW$16,$CH210:$DA210)</f>
        <v>0</v>
      </c>
      <c r="BZ205" s="485">
        <f>SUMIF($CH$7:$DA$7,BZ$16,$CH209:$DA209)</f>
        <v>0</v>
      </c>
      <c r="CA205" s="485">
        <f>SUMIF($CH$7:$DA$7,BZ$16,$CH208:$DA208)</f>
        <v>0</v>
      </c>
      <c r="CB205" s="485">
        <f>SUMIF($CH$7:$DA$7,BZ$16,$CH210:$DA210)</f>
        <v>0</v>
      </c>
      <c r="CC205" s="37"/>
      <c r="CD205" s="317"/>
      <c r="CE205" s="317"/>
      <c r="CG205" s="72"/>
      <c r="CH205" s="321"/>
    </row>
    <row r="206" spans="2:105" ht="15" hidden="1" customHeight="1" outlineLevel="1">
      <c r="B206" s="287"/>
      <c r="C206" s="310"/>
      <c r="D206" s="310"/>
      <c r="E206" s="310"/>
      <c r="F206" s="311" t="str">
        <f>_xlfn.IFNA(INDEX(Table_Def[[Asset category]:[Unit]],MATCH(Insert_Assets!C206,Table_Def[Asset category],0),2),"")</f>
        <v/>
      </c>
      <c r="G206" s="481"/>
      <c r="H206" s="440" t="s">
        <v>221</v>
      </c>
      <c r="I206" s="544">
        <f t="shared" si="444"/>
        <v>0</v>
      </c>
      <c r="J206" s="378"/>
      <c r="K206" s="379"/>
      <c r="L206" s="544">
        <f t="shared" si="610"/>
        <v>0</v>
      </c>
      <c r="M206" s="543">
        <f t="shared" si="612"/>
        <v>1</v>
      </c>
      <c r="N206" s="544">
        <f t="shared" si="441"/>
        <v>0</v>
      </c>
      <c r="O206" s="208">
        <f>_xlfn.IFNA(IF(INDEX(Table_Def[],MATCH(C206,Table_Def[Asset category],0),3)=0,20,INDEX(Table_Def[],MATCH(C206,Table_Def[Asset category],0),3)),0)</f>
        <v>0</v>
      </c>
      <c r="Q206" s="11"/>
      <c r="R206" s="208"/>
      <c r="S206" s="208"/>
      <c r="T206" s="208"/>
      <c r="U206" s="485"/>
      <c r="V206" s="485"/>
      <c r="W206" s="485"/>
      <c r="X206" s="485"/>
      <c r="Y206" s="485"/>
      <c r="Z206" s="485"/>
      <c r="AA206" s="485"/>
      <c r="AB206" s="485"/>
      <c r="AC206" s="485"/>
      <c r="AD206" s="485"/>
      <c r="AE206" s="485"/>
      <c r="AF206" s="485"/>
      <c r="AG206" s="485"/>
      <c r="AH206" s="485"/>
      <c r="AI206" s="485"/>
      <c r="AJ206" s="485"/>
      <c r="AK206" s="485"/>
      <c r="AL206" s="485"/>
      <c r="AM206" s="485"/>
      <c r="AN206" s="485"/>
      <c r="AO206" s="485"/>
      <c r="AP206" s="485"/>
      <c r="AQ206" s="485"/>
      <c r="AR206" s="485"/>
      <c r="AS206" s="485"/>
      <c r="AT206" s="485"/>
      <c r="AU206" s="485"/>
      <c r="AV206" s="485"/>
      <c r="AW206" s="485"/>
      <c r="AX206" s="485"/>
      <c r="AY206" s="485"/>
      <c r="AZ206" s="485"/>
      <c r="BA206" s="485"/>
      <c r="BB206" s="485"/>
      <c r="BC206" s="485"/>
      <c r="BD206" s="485"/>
      <c r="BE206" s="485"/>
      <c r="BF206" s="485"/>
      <c r="BG206" s="485"/>
      <c r="BH206" s="485"/>
      <c r="BI206" s="485"/>
      <c r="BJ206" s="485"/>
      <c r="BK206" s="485"/>
      <c r="BL206" s="485"/>
      <c r="BM206" s="485"/>
      <c r="BN206" s="485"/>
      <c r="BO206" s="485"/>
      <c r="BP206" s="485"/>
      <c r="BQ206" s="485"/>
      <c r="BR206" s="485"/>
      <c r="BS206" s="485"/>
      <c r="BT206" s="485"/>
      <c r="BU206" s="485"/>
      <c r="BV206" s="485"/>
      <c r="BW206" s="485"/>
      <c r="BX206" s="485"/>
      <c r="BY206" s="485"/>
      <c r="BZ206" s="485"/>
      <c r="CA206" s="485"/>
      <c r="CB206" s="485"/>
      <c r="CC206" s="37"/>
      <c r="CD206" s="317"/>
      <c r="CE206" s="317"/>
      <c r="CF206" s="8" t="s">
        <v>218</v>
      </c>
      <c r="CG206" s="72"/>
      <c r="CH206" s="320">
        <f>IF($J205=CH$7,$O205,
IF(CG205&gt;0,CG205-1,0))</f>
        <v>0</v>
      </c>
      <c r="CI206" s="320">
        <f>IF($J205=CI$7,$O205,
IF(CH206&gt;0,CH206-1,0))</f>
        <v>0</v>
      </c>
      <c r="CJ206" s="320">
        <f t="shared" ref="CJ206" si="614">IF($J205=CJ$7,$O205,
IF(CI206&gt;0,CI206-1,0))</f>
        <v>0</v>
      </c>
      <c r="CK206" s="320">
        <f t="shared" ref="CK206" si="615">IF($J205=CK$7,$O205,
IF(CJ206&gt;0,CJ206-1,0))</f>
        <v>0</v>
      </c>
      <c r="CL206" s="320">
        <f t="shared" ref="CL206" si="616">IF($J205=CL$7,$O205,
IF(CK206&gt;0,CK206-1,0))</f>
        <v>0</v>
      </c>
      <c r="CM206" s="320">
        <f t="shared" ref="CM206" si="617">IF($J205=CM$7,$O205,
IF(CL206&gt;0,CL206-1,0))</f>
        <v>0</v>
      </c>
      <c r="CN206" s="320">
        <f t="shared" ref="CN206" si="618">IF($J205=CN$7,$O205,
IF(CM206&gt;0,CM206-1,0))</f>
        <v>0</v>
      </c>
      <c r="CO206" s="320">
        <f t="shared" ref="CO206" si="619">IF($J205=CO$7,$O205,
IF(CN206&gt;0,CN206-1,0))</f>
        <v>0</v>
      </c>
      <c r="CP206" s="320">
        <f t="shared" ref="CP206" si="620">IF($J205=CP$7,$O205,
IF(CO206&gt;0,CO206-1,0))</f>
        <v>0</v>
      </c>
      <c r="CQ206" s="320">
        <f t="shared" ref="CQ206" si="621">IF($J205=CQ$7,$O205,
IF(CP206&gt;0,CP206-1,0))</f>
        <v>0</v>
      </c>
      <c r="CR206" s="320">
        <f t="shared" ref="CR206" si="622">IF($J205=CR$7,$O205,
IF(CQ206&gt;0,CQ206-1,0))</f>
        <v>0</v>
      </c>
      <c r="CS206" s="320">
        <f t="shared" ref="CS206" si="623">IF($J205=CS$7,$O205,
IF(CR206&gt;0,CR206-1,0))</f>
        <v>0</v>
      </c>
      <c r="CT206" s="320">
        <f t="shared" ref="CT206" si="624">IF($J205=CT$7,$O205,
IF(CS206&gt;0,CS206-1,0))</f>
        <v>0</v>
      </c>
      <c r="CU206" s="320">
        <f t="shared" ref="CU206" si="625">IF($J205=CU$7,$O205,
IF(CT206&gt;0,CT206-1,0))</f>
        <v>0</v>
      </c>
      <c r="CV206" s="320">
        <f t="shared" ref="CV206" si="626">IF($J205=CV$7,$O205,
IF(CU206&gt;0,CU206-1,0))</f>
        <v>0</v>
      </c>
      <c r="CW206" s="320">
        <f t="shared" ref="CW206" si="627">IF($J205=CW$7,$O205,
IF(CV206&gt;0,CV206-1,0))</f>
        <v>0</v>
      </c>
      <c r="CX206" s="320">
        <f t="shared" ref="CX206" si="628">IF($J205=CX$7,$O205,
IF(CW206&gt;0,CW206-1,0))</f>
        <v>0</v>
      </c>
      <c r="CY206" s="320">
        <f t="shared" ref="CY206" si="629">IF($J205=CY$7,$O205,
IF(CX206&gt;0,CX206-1,0))</f>
        <v>0</v>
      </c>
      <c r="CZ206" s="320">
        <f t="shared" ref="CZ206" si="630">IF($J205=CZ$7,$O205,
IF(CY206&gt;0,CY206-1,0))</f>
        <v>0</v>
      </c>
      <c r="DA206" s="320">
        <f t="shared" ref="DA206" si="631">IF($J205=DA$7,$O205,
IF(CZ206&gt;0,CZ206-1,0))</f>
        <v>0</v>
      </c>
    </row>
    <row r="207" spans="2:105" ht="15" hidden="1" customHeight="1" outlineLevel="1">
      <c r="B207" s="287"/>
      <c r="C207" s="310"/>
      <c r="D207" s="310"/>
      <c r="E207" s="310"/>
      <c r="F207" s="311" t="str">
        <f>_xlfn.IFNA(INDEX(Table_Def[[Asset category]:[Unit]],MATCH(Insert_Assets!C207,Table_Def[Asset category],0),2),"")</f>
        <v/>
      </c>
      <c r="G207" s="481"/>
      <c r="H207" s="440" t="s">
        <v>221</v>
      </c>
      <c r="I207" s="544">
        <f t="shared" si="444"/>
        <v>0</v>
      </c>
      <c r="J207" s="378"/>
      <c r="K207" s="379"/>
      <c r="L207" s="544"/>
      <c r="M207" s="543">
        <f t="shared" si="612"/>
        <v>1</v>
      </c>
      <c r="N207" s="544">
        <f t="shared" si="441"/>
        <v>0</v>
      </c>
      <c r="O207" s="208">
        <f>_xlfn.IFNA(IF(INDEX(Table_Def[],MATCH(C207,Table_Def[Asset category],0),3)=0,20,INDEX(Table_Def[],MATCH(C207,Table_Def[Asset category],0),3)),0)</f>
        <v>0</v>
      </c>
      <c r="Q207" s="11"/>
      <c r="R207" s="208"/>
      <c r="S207" s="208"/>
      <c r="T207" s="208"/>
      <c r="U207" s="485"/>
      <c r="V207" s="485"/>
      <c r="W207" s="485"/>
      <c r="X207" s="485"/>
      <c r="Y207" s="485"/>
      <c r="Z207" s="485"/>
      <c r="AA207" s="485"/>
      <c r="AB207" s="485"/>
      <c r="AC207" s="485"/>
      <c r="AD207" s="485"/>
      <c r="AE207" s="485"/>
      <c r="AF207" s="485"/>
      <c r="AG207" s="485"/>
      <c r="AH207" s="485"/>
      <c r="AI207" s="485"/>
      <c r="AJ207" s="485"/>
      <c r="AK207" s="485"/>
      <c r="AL207" s="485"/>
      <c r="AM207" s="485"/>
      <c r="AN207" s="485"/>
      <c r="AO207" s="485"/>
      <c r="AP207" s="485"/>
      <c r="AQ207" s="485"/>
      <c r="AR207" s="485"/>
      <c r="AS207" s="485"/>
      <c r="AT207" s="485"/>
      <c r="AU207" s="485"/>
      <c r="AV207" s="485"/>
      <c r="AW207" s="485"/>
      <c r="AX207" s="485"/>
      <c r="AY207" s="485"/>
      <c r="AZ207" s="485"/>
      <c r="BA207" s="485"/>
      <c r="BB207" s="485"/>
      <c r="BC207" s="485"/>
      <c r="BD207" s="485"/>
      <c r="BE207" s="485"/>
      <c r="BF207" s="485"/>
      <c r="BG207" s="485"/>
      <c r="BH207" s="485"/>
      <c r="BI207" s="485"/>
      <c r="BJ207" s="485"/>
      <c r="BK207" s="485"/>
      <c r="BL207" s="485"/>
      <c r="BM207" s="485"/>
      <c r="BN207" s="485"/>
      <c r="BO207" s="485"/>
      <c r="BP207" s="485"/>
      <c r="BQ207" s="485"/>
      <c r="BR207" s="485"/>
      <c r="BS207" s="485"/>
      <c r="BT207" s="485"/>
      <c r="BU207" s="485"/>
      <c r="BV207" s="485"/>
      <c r="BW207" s="485"/>
      <c r="BX207" s="485"/>
      <c r="BY207" s="485"/>
      <c r="BZ207" s="485"/>
      <c r="CA207" s="485"/>
      <c r="CB207" s="485"/>
      <c r="CC207" s="37"/>
      <c r="CD207" s="317"/>
      <c r="CE207" s="317"/>
      <c r="CF207" s="8" t="s">
        <v>219</v>
      </c>
      <c r="CG207" s="72"/>
      <c r="CH207" s="320">
        <f t="shared" ref="CH207" ca="1" si="632">IF(AND(CH206=$O205,CH206&gt;0),1,IF(CH206=0,0,OFFSET(CH206,,(CH206-$O205),1,1)-CH206+1))</f>
        <v>0</v>
      </c>
      <c r="CI207" s="320">
        <f ca="1">IF(AND(CI206=$O205,CI206&gt;0),1,IF(CI206=0,0,OFFSET(CI206,,(CI206-$O205),1,1)-CI206+1))</f>
        <v>0</v>
      </c>
      <c r="CJ207" s="320">
        <f t="shared" ref="CJ207:DA207" ca="1" si="633">IF(AND(CJ206=$O205,CJ206&gt;0),1,IF(CJ206=0,0,OFFSET(CJ206,,(CJ206-$O205),1,1)-CJ206+1))</f>
        <v>0</v>
      </c>
      <c r="CK207" s="320">
        <f t="shared" ca="1" si="633"/>
        <v>0</v>
      </c>
      <c r="CL207" s="320">
        <f t="shared" ca="1" si="633"/>
        <v>0</v>
      </c>
      <c r="CM207" s="320">
        <f t="shared" ca="1" si="633"/>
        <v>0</v>
      </c>
      <c r="CN207" s="320">
        <f t="shared" ca="1" si="633"/>
        <v>0</v>
      </c>
      <c r="CO207" s="320">
        <f t="shared" ca="1" si="633"/>
        <v>0</v>
      </c>
      <c r="CP207" s="320">
        <f t="shared" ca="1" si="633"/>
        <v>0</v>
      </c>
      <c r="CQ207" s="320">
        <f t="shared" ca="1" si="633"/>
        <v>0</v>
      </c>
      <c r="CR207" s="320">
        <f t="shared" ca="1" si="633"/>
        <v>0</v>
      </c>
      <c r="CS207" s="320">
        <f t="shared" ca="1" si="633"/>
        <v>0</v>
      </c>
      <c r="CT207" s="320">
        <f t="shared" ca="1" si="633"/>
        <v>0</v>
      </c>
      <c r="CU207" s="320">
        <f t="shared" ca="1" si="633"/>
        <v>0</v>
      </c>
      <c r="CV207" s="320">
        <f t="shared" ca="1" si="633"/>
        <v>0</v>
      </c>
      <c r="CW207" s="320">
        <f t="shared" ca="1" si="633"/>
        <v>0</v>
      </c>
      <c r="CX207" s="320">
        <f t="shared" ca="1" si="633"/>
        <v>0</v>
      </c>
      <c r="CY207" s="320">
        <f t="shared" ca="1" si="633"/>
        <v>0</v>
      </c>
      <c r="CZ207" s="320">
        <f t="shared" ca="1" si="633"/>
        <v>0</v>
      </c>
      <c r="DA207" s="320">
        <f t="shared" ca="1" si="633"/>
        <v>0</v>
      </c>
    </row>
    <row r="208" spans="2:105" ht="15" hidden="1" customHeight="1" outlineLevel="1">
      <c r="B208" s="287"/>
      <c r="C208" s="310"/>
      <c r="D208" s="310"/>
      <c r="E208" s="310"/>
      <c r="F208" s="311" t="str">
        <f>_xlfn.IFNA(INDEX(Table_Def[[Asset category]:[Unit]],MATCH(Insert_Assets!C208,Table_Def[Asset category],0),2),"")</f>
        <v/>
      </c>
      <c r="G208" s="481"/>
      <c r="H208" s="440" t="s">
        <v>221</v>
      </c>
      <c r="I208" s="544">
        <f t="shared" si="444"/>
        <v>0</v>
      </c>
      <c r="J208" s="378"/>
      <c r="K208" s="379"/>
      <c r="L208" s="544">
        <f t="shared" ref="L208:L213" si="634">SUMIF($K$21:$K$383,K208,$I$21:$I$383)</f>
        <v>0</v>
      </c>
      <c r="M208" s="543">
        <f t="shared" si="612"/>
        <v>1</v>
      </c>
      <c r="N208" s="544">
        <f t="shared" si="441"/>
        <v>0</v>
      </c>
      <c r="O208" s="208">
        <f>_xlfn.IFNA(IF(INDEX(Table_Def[],MATCH(C208,Table_Def[Asset category],0),3)=0,20,INDEX(Table_Def[],MATCH(C208,Table_Def[Asset category],0),3)),0)</f>
        <v>0</v>
      </c>
      <c r="Q208" s="11"/>
      <c r="R208" s="208"/>
      <c r="S208" s="208"/>
      <c r="T208" s="208"/>
      <c r="U208" s="485"/>
      <c r="V208" s="485"/>
      <c r="W208" s="485"/>
      <c r="X208" s="485"/>
      <c r="Y208" s="485"/>
      <c r="Z208" s="485"/>
      <c r="AA208" s="485"/>
      <c r="AB208" s="485"/>
      <c r="AC208" s="485"/>
      <c r="AD208" s="485"/>
      <c r="AE208" s="485"/>
      <c r="AF208" s="485"/>
      <c r="AG208" s="485"/>
      <c r="AH208" s="485"/>
      <c r="AI208" s="485"/>
      <c r="AJ208" s="485"/>
      <c r="AK208" s="485"/>
      <c r="AL208" s="485"/>
      <c r="AM208" s="485"/>
      <c r="AN208" s="485"/>
      <c r="AO208" s="485"/>
      <c r="AP208" s="485"/>
      <c r="AQ208" s="485"/>
      <c r="AR208" s="485"/>
      <c r="AS208" s="485"/>
      <c r="AT208" s="485"/>
      <c r="AU208" s="485"/>
      <c r="AV208" s="485"/>
      <c r="AW208" s="485"/>
      <c r="AX208" s="485"/>
      <c r="AY208" s="485"/>
      <c r="AZ208" s="485"/>
      <c r="BA208" s="485"/>
      <c r="BB208" s="485"/>
      <c r="BC208" s="485"/>
      <c r="BD208" s="485"/>
      <c r="BE208" s="485"/>
      <c r="BF208" s="485"/>
      <c r="BG208" s="485"/>
      <c r="BH208" s="485"/>
      <c r="BI208" s="485"/>
      <c r="BJ208" s="485"/>
      <c r="BK208" s="485"/>
      <c r="BL208" s="485"/>
      <c r="BM208" s="485"/>
      <c r="BN208" s="485"/>
      <c r="BO208" s="485"/>
      <c r="BP208" s="485"/>
      <c r="BQ208" s="485"/>
      <c r="BR208" s="485"/>
      <c r="BS208" s="485"/>
      <c r="BT208" s="485"/>
      <c r="BU208" s="485"/>
      <c r="BV208" s="485"/>
      <c r="BW208" s="485"/>
      <c r="BX208" s="485"/>
      <c r="BY208" s="485"/>
      <c r="BZ208" s="485"/>
      <c r="CA208" s="485"/>
      <c r="CB208" s="485"/>
      <c r="CC208" s="37"/>
      <c r="CD208" s="317"/>
      <c r="CE208" s="317"/>
      <c r="CF208" s="8" t="s">
        <v>205</v>
      </c>
      <c r="CH208" s="321">
        <f>IF($J205=CH$7,$I205*$M205,
IF(CG208&gt;0,+CG208-CG209,0))</f>
        <v>0</v>
      </c>
      <c r="CI208" s="321">
        <f t="shared" ref="CI208:DA208" si="635">IF($J205=CI$7,$I205*$M205,
IF(CH208&gt;0,+CH208-CH209,0))</f>
        <v>0</v>
      </c>
      <c r="CJ208" s="321">
        <f t="shared" si="635"/>
        <v>0</v>
      </c>
      <c r="CK208" s="321">
        <f t="shared" si="635"/>
        <v>0</v>
      </c>
      <c r="CL208" s="321">
        <f t="shared" si="635"/>
        <v>0</v>
      </c>
      <c r="CM208" s="321">
        <f t="shared" si="635"/>
        <v>0</v>
      </c>
      <c r="CN208" s="321">
        <f t="shared" si="635"/>
        <v>0</v>
      </c>
      <c r="CO208" s="321">
        <f t="shared" si="635"/>
        <v>0</v>
      </c>
      <c r="CP208" s="321">
        <f t="shared" si="635"/>
        <v>0</v>
      </c>
      <c r="CQ208" s="321">
        <f t="shared" si="635"/>
        <v>0</v>
      </c>
      <c r="CR208" s="321">
        <f t="shared" si="635"/>
        <v>0</v>
      </c>
      <c r="CS208" s="321">
        <f t="shared" si="635"/>
        <v>0</v>
      </c>
      <c r="CT208" s="321">
        <f t="shared" si="635"/>
        <v>0</v>
      </c>
      <c r="CU208" s="321">
        <f t="shared" si="635"/>
        <v>0</v>
      </c>
      <c r="CV208" s="321">
        <f t="shared" si="635"/>
        <v>0</v>
      </c>
      <c r="CW208" s="321">
        <f t="shared" si="635"/>
        <v>0</v>
      </c>
      <c r="CX208" s="321">
        <f t="shared" si="635"/>
        <v>0</v>
      </c>
      <c r="CY208" s="321">
        <f t="shared" si="635"/>
        <v>0</v>
      </c>
      <c r="CZ208" s="321">
        <f t="shared" si="635"/>
        <v>0</v>
      </c>
      <c r="DA208" s="321">
        <f t="shared" si="635"/>
        <v>0</v>
      </c>
    </row>
    <row r="209" spans="2:105" ht="15" hidden="1" customHeight="1" outlineLevel="1">
      <c r="B209" s="287"/>
      <c r="C209" s="310"/>
      <c r="D209" s="310"/>
      <c r="E209" s="310"/>
      <c r="F209" s="311" t="str">
        <f>_xlfn.IFNA(INDEX(Table_Def[[Asset category]:[Unit]],MATCH(Insert_Assets!C209,Table_Def[Asset category],0),2),"")</f>
        <v/>
      </c>
      <c r="G209" s="481"/>
      <c r="H209" s="440" t="s">
        <v>221</v>
      </c>
      <c r="I209" s="544">
        <f t="shared" si="444"/>
        <v>0</v>
      </c>
      <c r="J209" s="378"/>
      <c r="K209" s="379"/>
      <c r="L209" s="544">
        <f t="shared" si="634"/>
        <v>0</v>
      </c>
      <c r="M209" s="543">
        <f t="shared" si="612"/>
        <v>1</v>
      </c>
      <c r="N209" s="544">
        <f t="shared" si="441"/>
        <v>0</v>
      </c>
      <c r="O209" s="208">
        <f>_xlfn.IFNA(IF(INDEX(Table_Def[],MATCH(C209,Table_Def[Asset category],0),3)=0,20,INDEX(Table_Def[],MATCH(C209,Table_Def[Asset category],0),3)),0)</f>
        <v>0</v>
      </c>
      <c r="Q209" s="11"/>
      <c r="R209" s="208"/>
      <c r="S209" s="208"/>
      <c r="T209" s="208"/>
      <c r="U209" s="485"/>
      <c r="V209" s="485"/>
      <c r="W209" s="485"/>
      <c r="X209" s="485"/>
      <c r="Y209" s="485"/>
      <c r="Z209" s="485"/>
      <c r="AA209" s="485"/>
      <c r="AB209" s="485"/>
      <c r="AC209" s="485"/>
      <c r="AD209" s="485"/>
      <c r="AE209" s="485"/>
      <c r="AF209" s="485"/>
      <c r="AG209" s="485"/>
      <c r="AH209" s="485"/>
      <c r="AI209" s="485"/>
      <c r="AJ209" s="485"/>
      <c r="AK209" s="485"/>
      <c r="AL209" s="485"/>
      <c r="AM209" s="485"/>
      <c r="AN209" s="485"/>
      <c r="AO209" s="485"/>
      <c r="AP209" s="485"/>
      <c r="AQ209" s="485"/>
      <c r="AR209" s="485"/>
      <c r="AS209" s="485"/>
      <c r="AT209" s="485"/>
      <c r="AU209" s="485"/>
      <c r="AV209" s="485"/>
      <c r="AW209" s="485"/>
      <c r="AX209" s="485"/>
      <c r="AY209" s="485"/>
      <c r="AZ209" s="485"/>
      <c r="BA209" s="485"/>
      <c r="BB209" s="485"/>
      <c r="BC209" s="485"/>
      <c r="BD209" s="485"/>
      <c r="BE209" s="485"/>
      <c r="BF209" s="485"/>
      <c r="BG209" s="485"/>
      <c r="BH209" s="485"/>
      <c r="BI209" s="485"/>
      <c r="BJ209" s="485"/>
      <c r="BK209" s="485"/>
      <c r="BL209" s="485"/>
      <c r="BM209" s="485"/>
      <c r="BN209" s="485"/>
      <c r="BO209" s="485"/>
      <c r="BP209" s="485"/>
      <c r="BQ209" s="485"/>
      <c r="BR209" s="485"/>
      <c r="BS209" s="485"/>
      <c r="BT209" s="485"/>
      <c r="BU209" s="485"/>
      <c r="BV209" s="485"/>
      <c r="BW209" s="485"/>
      <c r="BX209" s="485"/>
      <c r="BY209" s="485"/>
      <c r="BZ209" s="485"/>
      <c r="CA209" s="485"/>
      <c r="CB209" s="485"/>
      <c r="CC209" s="37"/>
      <c r="CD209" s="317"/>
      <c r="CE209" s="317"/>
      <c r="CF209" s="8" t="s">
        <v>206</v>
      </c>
      <c r="CG209" s="321"/>
      <c r="CH209" s="321" t="e">
        <f>IF(CH210&lt;1,0,CH211-CH210)</f>
        <v>#DIV/0!</v>
      </c>
      <c r="CI209" s="321" t="e">
        <f t="shared" ref="CI209:DA209" si="636">IF(CI210&lt;1,0,CI211-CI210)</f>
        <v>#DIV/0!</v>
      </c>
      <c r="CJ209" s="321" t="e">
        <f t="shared" si="636"/>
        <v>#DIV/0!</v>
      </c>
      <c r="CK209" s="321" t="e">
        <f t="shared" si="636"/>
        <v>#DIV/0!</v>
      </c>
      <c r="CL209" s="321" t="e">
        <f t="shared" si="636"/>
        <v>#DIV/0!</v>
      </c>
      <c r="CM209" s="321" t="e">
        <f t="shared" si="636"/>
        <v>#DIV/0!</v>
      </c>
      <c r="CN209" s="321" t="e">
        <f t="shared" si="636"/>
        <v>#DIV/0!</v>
      </c>
      <c r="CO209" s="321" t="e">
        <f t="shared" si="636"/>
        <v>#DIV/0!</v>
      </c>
      <c r="CP209" s="321" t="e">
        <f t="shared" si="636"/>
        <v>#DIV/0!</v>
      </c>
      <c r="CQ209" s="321" t="e">
        <f t="shared" si="636"/>
        <v>#DIV/0!</v>
      </c>
      <c r="CR209" s="321" t="e">
        <f t="shared" si="636"/>
        <v>#DIV/0!</v>
      </c>
      <c r="CS209" s="321" t="e">
        <f t="shared" si="636"/>
        <v>#DIV/0!</v>
      </c>
      <c r="CT209" s="321" t="e">
        <f t="shared" si="636"/>
        <v>#DIV/0!</v>
      </c>
      <c r="CU209" s="321" t="e">
        <f t="shared" si="636"/>
        <v>#DIV/0!</v>
      </c>
      <c r="CV209" s="321" t="e">
        <f t="shared" si="636"/>
        <v>#DIV/0!</v>
      </c>
      <c r="CW209" s="321" t="e">
        <f t="shared" si="636"/>
        <v>#DIV/0!</v>
      </c>
      <c r="CX209" s="321" t="e">
        <f t="shared" si="636"/>
        <v>#DIV/0!</v>
      </c>
      <c r="CY209" s="321" t="e">
        <f t="shared" si="636"/>
        <v>#DIV/0!</v>
      </c>
      <c r="CZ209" s="321" t="e">
        <f t="shared" si="636"/>
        <v>#DIV/0!</v>
      </c>
      <c r="DA209" s="321" t="e">
        <f t="shared" si="636"/>
        <v>#DIV/0!</v>
      </c>
    </row>
    <row r="210" spans="2:105" ht="15" hidden="1" customHeight="1" outlineLevel="1">
      <c r="B210" s="287"/>
      <c r="C210" s="310"/>
      <c r="D210" s="310"/>
      <c r="E210" s="310"/>
      <c r="F210" s="311" t="str">
        <f>_xlfn.IFNA(INDEX(Table_Def[[Asset category]:[Unit]],MATCH(Insert_Assets!C210,Table_Def[Asset category],0),2),"")</f>
        <v/>
      </c>
      <c r="G210" s="481"/>
      <c r="H210" s="440" t="s">
        <v>221</v>
      </c>
      <c r="I210" s="544">
        <f t="shared" si="444"/>
        <v>0</v>
      </c>
      <c r="J210" s="378"/>
      <c r="K210" s="379"/>
      <c r="L210" s="544">
        <f t="shared" si="634"/>
        <v>0</v>
      </c>
      <c r="M210" s="543">
        <f t="shared" si="612"/>
        <v>1</v>
      </c>
      <c r="N210" s="544">
        <f t="shared" si="441"/>
        <v>0</v>
      </c>
      <c r="O210" s="208">
        <f>_xlfn.IFNA(IF(INDEX(Table_Def[],MATCH(C210,Table_Def[Asset category],0),3)=0,20,INDEX(Table_Def[],MATCH(C210,Table_Def[Asset category],0),3)),0)</f>
        <v>0</v>
      </c>
      <c r="Q210" s="11"/>
      <c r="R210" s="208"/>
      <c r="S210" s="208"/>
      <c r="T210" s="208"/>
      <c r="U210" s="485"/>
      <c r="V210" s="485"/>
      <c r="W210" s="485"/>
      <c r="X210" s="485"/>
      <c r="Y210" s="485"/>
      <c r="Z210" s="485"/>
      <c r="AA210" s="485"/>
      <c r="AB210" s="485"/>
      <c r="AC210" s="485"/>
      <c r="AD210" s="485"/>
      <c r="AE210" s="485"/>
      <c r="AF210" s="485"/>
      <c r="AG210" s="485"/>
      <c r="AH210" s="485"/>
      <c r="AI210" s="485"/>
      <c r="AJ210" s="485"/>
      <c r="AK210" s="485"/>
      <c r="AL210" s="485"/>
      <c r="AM210" s="485"/>
      <c r="AN210" s="485"/>
      <c r="AO210" s="485"/>
      <c r="AP210" s="485"/>
      <c r="AQ210" s="485"/>
      <c r="AR210" s="485"/>
      <c r="AS210" s="485"/>
      <c r="AT210" s="485"/>
      <c r="AU210" s="485"/>
      <c r="AV210" s="485"/>
      <c r="AW210" s="485"/>
      <c r="AX210" s="485"/>
      <c r="AY210" s="485"/>
      <c r="AZ210" s="485"/>
      <c r="BA210" s="485"/>
      <c r="BB210" s="485"/>
      <c r="BC210" s="485"/>
      <c r="BD210" s="485"/>
      <c r="BE210" s="485"/>
      <c r="BF210" s="485"/>
      <c r="BG210" s="485"/>
      <c r="BH210" s="485"/>
      <c r="BI210" s="485"/>
      <c r="BJ210" s="485"/>
      <c r="BK210" s="485"/>
      <c r="BL210" s="485"/>
      <c r="BM210" s="485"/>
      <c r="BN210" s="485"/>
      <c r="BO210" s="485"/>
      <c r="BP210" s="485"/>
      <c r="BQ210" s="485"/>
      <c r="BR210" s="485"/>
      <c r="BS210" s="485"/>
      <c r="BT210" s="485"/>
      <c r="BU210" s="485"/>
      <c r="BV210" s="485"/>
      <c r="BW210" s="485"/>
      <c r="BX210" s="485"/>
      <c r="BY210" s="485"/>
      <c r="BZ210" s="485"/>
      <c r="CA210" s="485"/>
      <c r="CB210" s="485"/>
      <c r="CC210" s="37"/>
      <c r="CD210" s="317"/>
      <c r="CE210" s="317"/>
      <c r="CF210" s="8" t="s">
        <v>207</v>
      </c>
      <c r="CH210" s="321" t="e">
        <f>CH208*Insert_Finance!$D$32</f>
        <v>#DIV/0!</v>
      </c>
      <c r="CI210" s="321" t="e">
        <f>CI208*Insert_Finance!$D$32</f>
        <v>#DIV/0!</v>
      </c>
      <c r="CJ210" s="321" t="e">
        <f>CJ208*Insert_Finance!$D$32</f>
        <v>#DIV/0!</v>
      </c>
      <c r="CK210" s="321" t="e">
        <f>CK208*Insert_Finance!$D$32</f>
        <v>#DIV/0!</v>
      </c>
      <c r="CL210" s="321" t="e">
        <f>CL208*Insert_Finance!$D$32</f>
        <v>#DIV/0!</v>
      </c>
      <c r="CM210" s="321" t="e">
        <f>CM208*Insert_Finance!$D$32</f>
        <v>#DIV/0!</v>
      </c>
      <c r="CN210" s="321" t="e">
        <f>CN208*Insert_Finance!$D$32</f>
        <v>#DIV/0!</v>
      </c>
      <c r="CO210" s="321" t="e">
        <f>CO208*Insert_Finance!$D$32</f>
        <v>#DIV/0!</v>
      </c>
      <c r="CP210" s="321" t="e">
        <f>CP208*Insert_Finance!$D$32</f>
        <v>#DIV/0!</v>
      </c>
      <c r="CQ210" s="321" t="e">
        <f>CQ208*Insert_Finance!$D$32</f>
        <v>#DIV/0!</v>
      </c>
      <c r="CR210" s="321" t="e">
        <f>CR208*Insert_Finance!$D$32</f>
        <v>#DIV/0!</v>
      </c>
      <c r="CS210" s="321" t="e">
        <f>CS208*Insert_Finance!$D$32</f>
        <v>#DIV/0!</v>
      </c>
      <c r="CT210" s="321" t="e">
        <f>CT208*Insert_Finance!$D$32</f>
        <v>#DIV/0!</v>
      </c>
      <c r="CU210" s="321" t="e">
        <f>CU208*Insert_Finance!$D$32</f>
        <v>#DIV/0!</v>
      </c>
      <c r="CV210" s="321" t="e">
        <f>CV208*Insert_Finance!$D$32</f>
        <v>#DIV/0!</v>
      </c>
      <c r="CW210" s="321" t="e">
        <f>CW208*Insert_Finance!$D$32</f>
        <v>#DIV/0!</v>
      </c>
      <c r="CX210" s="321" t="e">
        <f>CX208*Insert_Finance!$D$32</f>
        <v>#DIV/0!</v>
      </c>
      <c r="CY210" s="321" t="e">
        <f>CY208*Insert_Finance!$D$32</f>
        <v>#DIV/0!</v>
      </c>
      <c r="CZ210" s="321" t="e">
        <f>CZ208*Insert_Finance!$D$32</f>
        <v>#DIV/0!</v>
      </c>
      <c r="DA210" s="321" t="e">
        <f>DA208*Insert_Finance!$D$32</f>
        <v>#DIV/0!</v>
      </c>
    </row>
    <row r="211" spans="2:105" ht="15" hidden="1" customHeight="1" outlineLevel="1">
      <c r="B211" s="287"/>
      <c r="C211" s="310"/>
      <c r="D211" s="310"/>
      <c r="E211" s="310"/>
      <c r="F211" s="311" t="str">
        <f>_xlfn.IFNA(INDEX(Table_Def[[Asset category]:[Unit]],MATCH(Insert_Assets!C211,Table_Def[Asset category],0),2),"")</f>
        <v/>
      </c>
      <c r="G211" s="481"/>
      <c r="H211" s="440" t="s">
        <v>221</v>
      </c>
      <c r="I211" s="544">
        <f t="shared" si="444"/>
        <v>0</v>
      </c>
      <c r="J211" s="378"/>
      <c r="K211" s="379"/>
      <c r="L211" s="544">
        <f t="shared" si="634"/>
        <v>0</v>
      </c>
      <c r="M211" s="543">
        <f t="shared" si="612"/>
        <v>1</v>
      </c>
      <c r="N211" s="544">
        <f t="shared" si="441"/>
        <v>0</v>
      </c>
      <c r="O211" s="208">
        <f>_xlfn.IFNA(IF(INDEX(Table_Def[],MATCH(C211,Table_Def[Asset category],0),3)=0,20,INDEX(Table_Def[],MATCH(C211,Table_Def[Asset category],0),3)),0)</f>
        <v>0</v>
      </c>
      <c r="Q211" s="11"/>
      <c r="R211" s="208"/>
      <c r="S211" s="208"/>
      <c r="T211" s="208"/>
      <c r="U211" s="485"/>
      <c r="V211" s="485"/>
      <c r="W211" s="485"/>
      <c r="X211" s="485"/>
      <c r="Y211" s="485"/>
      <c r="Z211" s="485"/>
      <c r="AA211" s="485"/>
      <c r="AB211" s="485"/>
      <c r="AC211" s="485"/>
      <c r="AD211" s="485"/>
      <c r="AE211" s="485"/>
      <c r="AF211" s="485"/>
      <c r="AG211" s="485"/>
      <c r="AH211" s="485"/>
      <c r="AI211" s="485"/>
      <c r="AJ211" s="485"/>
      <c r="AK211" s="485"/>
      <c r="AL211" s="485"/>
      <c r="AM211" s="485"/>
      <c r="AN211" s="485"/>
      <c r="AO211" s="485"/>
      <c r="AP211" s="485"/>
      <c r="AQ211" s="485"/>
      <c r="AR211" s="485"/>
      <c r="AS211" s="485"/>
      <c r="AT211" s="485"/>
      <c r="AU211" s="485"/>
      <c r="AV211" s="485"/>
      <c r="AW211" s="485"/>
      <c r="AX211" s="485"/>
      <c r="AY211" s="485"/>
      <c r="AZ211" s="485"/>
      <c r="BA211" s="485"/>
      <c r="BB211" s="485"/>
      <c r="BC211" s="485"/>
      <c r="BD211" s="485"/>
      <c r="BE211" s="485"/>
      <c r="BF211" s="485"/>
      <c r="BG211" s="485"/>
      <c r="BH211" s="485"/>
      <c r="BI211" s="485"/>
      <c r="BJ211" s="485"/>
      <c r="BK211" s="485"/>
      <c r="BL211" s="485"/>
      <c r="BM211" s="485"/>
      <c r="BN211" s="485"/>
      <c r="BO211" s="485"/>
      <c r="BP211" s="485"/>
      <c r="BQ211" s="485"/>
      <c r="BR211" s="485"/>
      <c r="BS211" s="485"/>
      <c r="BT211" s="485"/>
      <c r="BU211" s="485"/>
      <c r="BV211" s="485"/>
      <c r="BW211" s="485"/>
      <c r="BX211" s="485"/>
      <c r="BY211" s="485"/>
      <c r="BZ211" s="485"/>
      <c r="CA211" s="485"/>
      <c r="CB211" s="485"/>
      <c r="CC211" s="37"/>
      <c r="CD211" s="317"/>
      <c r="CE211" s="317"/>
      <c r="CF211" s="8" t="s">
        <v>208</v>
      </c>
      <c r="CG211" s="321"/>
      <c r="CH211" s="321">
        <f ca="1">IF(CH208=0,0,
IF(CH208&lt;1,0,
IF($O205-CH206&lt;&gt;$O205,-PMT(Insert_Finance!$D$32,$O205,OFFSET(CH208,,(CH206-$O205),1,1),0,0),
IF(CH206=0,0,CG211))))</f>
        <v>0</v>
      </c>
      <c r="CI211" s="321">
        <f ca="1">IF(CI208=0,0,
IF(CI208&lt;1,0,
IF($O205-CI206&lt;&gt;$O205,-PMT(Insert_Finance!$D$32,$O205,OFFSET(CI208,,(CI206-$O205),1,1),0,0),
IF(CI206=0,0,CH211))))</f>
        <v>0</v>
      </c>
      <c r="CJ211" s="321">
        <f ca="1">IF(CJ208=0,0,
IF(CJ208&lt;1,0,
IF($O205-CJ206&lt;&gt;$O205,-PMT(Insert_Finance!$D$32,$O205,OFFSET(CJ208,,(CJ206-$O205),1,1),0,0),
IF(CJ206=0,0,CI211))))</f>
        <v>0</v>
      </c>
      <c r="CK211" s="321">
        <f ca="1">IF(CK208=0,0,
IF(CK208&lt;1,0,
IF($O205-CK206&lt;&gt;$O205,-PMT(Insert_Finance!$D$32,$O205,OFFSET(CK208,,(CK206-$O205),1,1),0,0),
IF(CK206=0,0,CJ211))))</f>
        <v>0</v>
      </c>
      <c r="CL211" s="321">
        <f ca="1">IF(CL208=0,0,
IF(CL208&lt;1,0,
IF($O205-CL206&lt;&gt;$O205,-PMT(Insert_Finance!$D$32,$O205,OFFSET(CL208,,(CL206-$O205),1,1),0,0),
IF(CL206=0,0,CK211))))</f>
        <v>0</v>
      </c>
      <c r="CM211" s="321">
        <f ca="1">IF(CM208=0,0,
IF(CM208&lt;1,0,
IF($O205-CM206&lt;&gt;$O205,-PMT(Insert_Finance!$D$32,$O205,OFFSET(CM208,,(CM206-$O205),1,1),0,0),
IF(CM206=0,0,CL211))))</f>
        <v>0</v>
      </c>
      <c r="CN211" s="321">
        <f ca="1">IF(CN208=0,0,
IF(CN208&lt;1,0,
IF($O205-CN206&lt;&gt;$O205,-PMT(Insert_Finance!$D$32,$O205,OFFSET(CN208,,(CN206-$O205),1,1),0,0),
IF(CN206=0,0,CM211))))</f>
        <v>0</v>
      </c>
      <c r="CO211" s="321">
        <f ca="1">IF(CO208=0,0,
IF(CO208&lt;1,0,
IF($O205-CO206&lt;&gt;$O205,-PMT(Insert_Finance!$D$32,$O205,OFFSET(CO208,,(CO206-$O205),1,1),0,0),
IF(CO206=0,0,CN211))))</f>
        <v>0</v>
      </c>
      <c r="CP211" s="321">
        <f ca="1">IF(CP208=0,0,
IF(CP208&lt;1,0,
IF($O205-CP206&lt;&gt;$O205,-PMT(Insert_Finance!$D$32,$O205,OFFSET(CP208,,(CP206-$O205),1,1),0,0),
IF(CP206=0,0,CO211))))</f>
        <v>0</v>
      </c>
      <c r="CQ211" s="321">
        <f ca="1">IF(CQ208=0,0,
IF(CQ208&lt;1,0,
IF($O205-CQ206&lt;&gt;$O205,-PMT(Insert_Finance!$D$32,$O205,OFFSET(CQ208,,(CQ206-$O205),1,1),0,0),
IF(CQ206=0,0,CP211))))</f>
        <v>0</v>
      </c>
      <c r="CR211" s="321">
        <f ca="1">IF(CR208=0,0,
IF(CR208&lt;1,0,
IF($O205-CR206&lt;&gt;$O205,-PMT(Insert_Finance!$D$32,$O205,OFFSET(CR208,,(CR206-$O205),1,1),0,0),
IF(CR206=0,0,CQ211))))</f>
        <v>0</v>
      </c>
      <c r="CS211" s="321">
        <f ca="1">IF(CS208=0,0,
IF(CS208&lt;1,0,
IF($O205-CS206&lt;&gt;$O205,-PMT(Insert_Finance!$D$32,$O205,OFFSET(CS208,,(CS206-$O205),1,1),0,0),
IF(CS206=0,0,CR211))))</f>
        <v>0</v>
      </c>
      <c r="CT211" s="321">
        <f ca="1">IF(CT208=0,0,
IF(CT208&lt;1,0,
IF($O205-CT206&lt;&gt;$O205,-PMT(Insert_Finance!$D$32,$O205,OFFSET(CT208,,(CT206-$O205),1,1),0,0),
IF(CT206=0,0,CS211))))</f>
        <v>0</v>
      </c>
      <c r="CU211" s="321">
        <f ca="1">IF(CU208=0,0,
IF(CU208&lt;1,0,
IF($O205-CU206&lt;&gt;$O205,-PMT(Insert_Finance!$D$32,$O205,OFFSET(CU208,,(CU206-$O205),1,1),0,0),
IF(CU206=0,0,CT211))))</f>
        <v>0</v>
      </c>
      <c r="CV211" s="321">
        <f ca="1">IF(CV208=0,0,
IF(CV208&lt;1,0,
IF($O205-CV206&lt;&gt;$O205,-PMT(Insert_Finance!$D$32,$O205,OFFSET(CV208,,(CV206-$O205),1,1),0,0),
IF(CV206=0,0,CU211))))</f>
        <v>0</v>
      </c>
      <c r="CW211" s="321">
        <f ca="1">IF(CW208=0,0,
IF(CW208&lt;1,0,
IF($O205-CW206&lt;&gt;$O205,-PMT(Insert_Finance!$D$32,$O205,OFFSET(CW208,,(CW206-$O205),1,1),0,0),
IF(CW206=0,0,CV211))))</f>
        <v>0</v>
      </c>
      <c r="CX211" s="321">
        <f ca="1">IF(CX208=0,0,
IF(CX208&lt;1,0,
IF($O205-CX206&lt;&gt;$O205,-PMT(Insert_Finance!$D$32,$O205,OFFSET(CX208,,(CX206-$O205),1,1),0,0),
IF(CX206=0,0,CW211))))</f>
        <v>0</v>
      </c>
      <c r="CY211" s="321">
        <f ca="1">IF(CY208=0,0,
IF(CY208&lt;1,0,
IF($O205-CY206&lt;&gt;$O205,-PMT(Insert_Finance!$D$32,$O205,OFFSET(CY208,,(CY206-$O205),1,1),0,0),
IF(CY206=0,0,CX211))))</f>
        <v>0</v>
      </c>
      <c r="CZ211" s="321">
        <f ca="1">IF(CZ208=0,0,
IF(CZ208&lt;1,0,
IF($O205-CZ206&lt;&gt;$O205,-PMT(Insert_Finance!$D$32,$O205,OFFSET(CZ208,,(CZ206-$O205),1,1),0,0),
IF(CZ206=0,0,CY211))))</f>
        <v>0</v>
      </c>
      <c r="DA211" s="321">
        <f ca="1">IF(DA208=0,0,
IF(DA208&lt;1,0,
IF($O205-DA206&lt;&gt;$O205,-PMT(Insert_Finance!$D$32,$O205,OFFSET(DA208,,(DA206-$O205),1,1),0,0),
IF(DA206=0,0,CZ211))))</f>
        <v>0</v>
      </c>
    </row>
    <row r="212" spans="2:105" ht="30" customHeight="1" collapsed="1">
      <c r="B212" s="287"/>
      <c r="C212" s="310"/>
      <c r="D212" s="310"/>
      <c r="E212" s="310"/>
      <c r="F212" s="311" t="str">
        <f>_xlfn.IFNA(INDEX(Table_Def[[Asset category]:[Unit]],MATCH(Insert_Assets!C212,Table_Def[Asset category],0),2),"")</f>
        <v/>
      </c>
      <c r="G212" s="481"/>
      <c r="H212" s="440" t="s">
        <v>221</v>
      </c>
      <c r="I212" s="544">
        <f t="shared" si="444"/>
        <v>0</v>
      </c>
      <c r="J212" s="376"/>
      <c r="K212" s="377"/>
      <c r="L212" s="544">
        <f t="shared" si="634"/>
        <v>0</v>
      </c>
      <c r="M212" s="543">
        <f t="shared" si="612"/>
        <v>1</v>
      </c>
      <c r="N212" s="544">
        <f t="shared" si="441"/>
        <v>0</v>
      </c>
      <c r="O212" s="208">
        <f>_xlfn.IFNA(IF(INDEX(Table_Def[],MATCH(C212,Table_Def[Asset category],0),3)=0,20,INDEX(Table_Def[],MATCH(C212,Table_Def[Asset category],0),3)),0)</f>
        <v>0</v>
      </c>
      <c r="Q212" s="11"/>
      <c r="R212" s="208"/>
      <c r="S212" s="208"/>
      <c r="T212" s="208"/>
      <c r="U212" s="485">
        <f>SUMIF($CH$7:$DA$7,U$16,$CH216:$DA216)</f>
        <v>0</v>
      </c>
      <c r="V212" s="485">
        <f>SUMIF($CH$7:$DA$7,U$16,$CH215:$DA215)</f>
        <v>0</v>
      </c>
      <c r="W212" s="485">
        <f>SUMIF($CH$7:$DA$7,U$16,$CH217:$DA217)</f>
        <v>0</v>
      </c>
      <c r="X212" s="485">
        <f>SUMIF($CH$7:$DA$7,X$16,$CH216:$DA216)</f>
        <v>0</v>
      </c>
      <c r="Y212" s="485">
        <f>SUMIF($CH$7:$DA$7,X$16,$CH215:$DA215)</f>
        <v>0</v>
      </c>
      <c r="Z212" s="485">
        <f>SUMIF($CH$7:$DA$7,X$16,$CH217:$DA217)</f>
        <v>0</v>
      </c>
      <c r="AA212" s="485">
        <f>SUMIF($CH$7:$DA$7,AA$16,$CH216:$DA216)</f>
        <v>0</v>
      </c>
      <c r="AB212" s="485">
        <f>SUMIF($CH$7:$DA$7,AA$16,$CH215:$DA215)</f>
        <v>0</v>
      </c>
      <c r="AC212" s="485">
        <f>SUMIF($CH$7:$DA$7,AA$16,$CH217:$DA217)</f>
        <v>0</v>
      </c>
      <c r="AD212" s="485">
        <f>SUMIF($CH$7:$DA$7,AD$16,$CH216:$DA216)</f>
        <v>0</v>
      </c>
      <c r="AE212" s="485">
        <f>SUMIF($CH$7:$DA$7,AD$16,$CH215:$DA215)</f>
        <v>0</v>
      </c>
      <c r="AF212" s="485">
        <f>SUMIF($CH$7:$DA$7,AD$16,$CH217:$DA217)</f>
        <v>0</v>
      </c>
      <c r="AG212" s="485">
        <f>SUMIF($CH$7:$DA$7,AG$16,$CH216:$DA216)</f>
        <v>0</v>
      </c>
      <c r="AH212" s="485">
        <f>SUMIF($CH$7:$DA$7,AG$16,$CH215:$DA215)</f>
        <v>0</v>
      </c>
      <c r="AI212" s="485">
        <f>SUMIF($CH$7:$DA$7,AG$16,$CH217:$DA217)</f>
        <v>0</v>
      </c>
      <c r="AJ212" s="485">
        <f>SUMIF($CH$7:$DA$7,AJ$16,$CH216:$DA216)</f>
        <v>0</v>
      </c>
      <c r="AK212" s="485">
        <f>SUMIF($CH$7:$DA$7,AJ$16,$CH215:$DA215)</f>
        <v>0</v>
      </c>
      <c r="AL212" s="485">
        <f>SUMIF($CH$7:$DA$7,AJ$16,$CH217:$DA217)</f>
        <v>0</v>
      </c>
      <c r="AM212" s="485">
        <f>SUMIF($CH$7:$DA$7,AM$16,$CH216:$DA216)</f>
        <v>0</v>
      </c>
      <c r="AN212" s="485">
        <f>SUMIF($CH$7:$DA$7,AM$16,$CH215:$DA215)</f>
        <v>0</v>
      </c>
      <c r="AO212" s="485">
        <f>SUMIF($CH$7:$DA$7,AM$16,$CH217:$DA217)</f>
        <v>0</v>
      </c>
      <c r="AP212" s="485">
        <f>SUMIF($CH$7:$DA$7,AP$16,$CH216:$DA216)</f>
        <v>0</v>
      </c>
      <c r="AQ212" s="485">
        <f>SUMIF($CH$7:$DA$7,AP$16,$CH215:$DA215)</f>
        <v>0</v>
      </c>
      <c r="AR212" s="485">
        <f>SUMIF($CH$7:$DA$7,AP$16,$CH217:$DA217)</f>
        <v>0</v>
      </c>
      <c r="AS212" s="485">
        <f>SUMIF($CH$7:$DA$7,AS$16,$CH216:$DA216)</f>
        <v>0</v>
      </c>
      <c r="AT212" s="485">
        <f>SUMIF($CH$7:$DA$7,AS$16,$CH215:$DA215)</f>
        <v>0</v>
      </c>
      <c r="AU212" s="485">
        <f>SUMIF($CH$7:$DA$7,AS$16,$CH217:$DA217)</f>
        <v>0</v>
      </c>
      <c r="AV212" s="485">
        <f>SUMIF($CH$7:$DA$7,AV$16,$CH216:$DA216)</f>
        <v>0</v>
      </c>
      <c r="AW212" s="485">
        <f>SUMIF($CH$7:$DA$7,AV$16,$CH215:$DA215)</f>
        <v>0</v>
      </c>
      <c r="AX212" s="485">
        <f>SUMIF($CH$7:$DA$7,AV$16,$CH217:$DA217)</f>
        <v>0</v>
      </c>
      <c r="AY212" s="485">
        <f>SUMIF($CH$7:$DA$7,AY$16,$CH216:$DA216)</f>
        <v>0</v>
      </c>
      <c r="AZ212" s="485">
        <f>SUMIF($CH$7:$DA$7,AY$16,$CH215:$DA215)</f>
        <v>0</v>
      </c>
      <c r="BA212" s="485">
        <f>SUMIF($CH$7:$DA$7,AY$16,$CH217:$DA217)</f>
        <v>0</v>
      </c>
      <c r="BB212" s="485">
        <f>SUMIF($CH$7:$DA$7,BB$16,$CH216:$DA216)</f>
        <v>0</v>
      </c>
      <c r="BC212" s="485">
        <f>SUMIF($CH$7:$DA$7,BB$16,$CH215:$DA215)</f>
        <v>0</v>
      </c>
      <c r="BD212" s="485">
        <f>SUMIF($CH$7:$DA$7,BB$16,$CH217:$DA217)</f>
        <v>0</v>
      </c>
      <c r="BE212" s="485">
        <f>SUMIF($CH$7:$DA$7,BE$16,$CH216:$DA216)</f>
        <v>0</v>
      </c>
      <c r="BF212" s="485">
        <f>SUMIF($CH$7:$DA$7,BE$16,$CH215:$DA215)</f>
        <v>0</v>
      </c>
      <c r="BG212" s="485">
        <f>SUMIF($CH$7:$DA$7,BE$16,$CH217:$DA217)</f>
        <v>0</v>
      </c>
      <c r="BH212" s="485">
        <f>SUMIF($CH$7:$DA$7,BH$16,$CH216:$DA216)</f>
        <v>0</v>
      </c>
      <c r="BI212" s="485">
        <f>SUMIF($CH$7:$DA$7,BH$16,$CH215:$DA215)</f>
        <v>0</v>
      </c>
      <c r="BJ212" s="485">
        <f>SUMIF($CH$7:$DA$7,BH$16,$CH217:$DA217)</f>
        <v>0</v>
      </c>
      <c r="BK212" s="485">
        <f>SUMIF($CH$7:$DA$7,BK$16,$CH216:$DA216)</f>
        <v>0</v>
      </c>
      <c r="BL212" s="485">
        <f>SUMIF($CH$7:$DA$7,BK$16,$CH215:$DA215)</f>
        <v>0</v>
      </c>
      <c r="BM212" s="485">
        <f>SUMIF($CH$7:$DA$7,BK$16,$CH217:$DA217)</f>
        <v>0</v>
      </c>
      <c r="BN212" s="485">
        <f>SUMIF($CH$7:$DA$7,BN$16,$CH216:$DA216)</f>
        <v>0</v>
      </c>
      <c r="BO212" s="485">
        <f>SUMIF($CH$7:$DA$7,BN$16,$CH215:$DA215)</f>
        <v>0</v>
      </c>
      <c r="BP212" s="485">
        <f>SUMIF($CH$7:$DA$7,BN$16,$CH217:$DA217)</f>
        <v>0</v>
      </c>
      <c r="BQ212" s="485">
        <f>SUMIF($CH$7:$DA$7,BQ$16,$CH216:$DA216)</f>
        <v>0</v>
      </c>
      <c r="BR212" s="485">
        <f>SUMIF($CH$7:$DA$7,BQ$16,$CH215:$DA215)</f>
        <v>0</v>
      </c>
      <c r="BS212" s="485">
        <f>SUMIF($CH$7:$DA$7,BQ$16,$CH217:$DA217)</f>
        <v>0</v>
      </c>
      <c r="BT212" s="485">
        <f>SUMIF($CH$7:$DA$7,BT$16,$CH216:$DA216)</f>
        <v>0</v>
      </c>
      <c r="BU212" s="485">
        <f>SUMIF($CH$7:$DA$7,BT$16,$CH215:$DA215)</f>
        <v>0</v>
      </c>
      <c r="BV212" s="485">
        <f>SUMIF($CH$7:$DA$7,BT$16,$CH217:$DA217)</f>
        <v>0</v>
      </c>
      <c r="BW212" s="485">
        <f>SUMIF($CH$7:$DA$7,BW$16,$CH216:$DA216)</f>
        <v>0</v>
      </c>
      <c r="BX212" s="485">
        <f>SUMIF($CH$7:$DA$7,BW$16,$CH215:$DA215)</f>
        <v>0</v>
      </c>
      <c r="BY212" s="485">
        <f>SUMIF($CH$7:$DA$7,BW$16,$CH217:$DA217)</f>
        <v>0</v>
      </c>
      <c r="BZ212" s="485">
        <f>SUMIF($CH$7:$DA$7,BZ$16,$CH216:$DA216)</f>
        <v>0</v>
      </c>
      <c r="CA212" s="485">
        <f>SUMIF($CH$7:$DA$7,BZ$16,$CH215:$DA215)</f>
        <v>0</v>
      </c>
      <c r="CB212" s="485">
        <f>SUMIF($CH$7:$DA$7,BZ$16,$CH217:$DA217)</f>
        <v>0</v>
      </c>
      <c r="CC212" s="37"/>
      <c r="CD212" s="317"/>
      <c r="CE212" s="317"/>
      <c r="CG212" s="72"/>
      <c r="CH212" s="321"/>
    </row>
    <row r="213" spans="2:105" ht="15" hidden="1" customHeight="1" outlineLevel="1">
      <c r="B213" s="287"/>
      <c r="C213" s="310"/>
      <c r="D213" s="310"/>
      <c r="E213" s="310"/>
      <c r="F213" s="311" t="str">
        <f>_xlfn.IFNA(INDEX(Table_Def[[Asset category]:[Unit]],MATCH(Insert_Assets!C213,Table_Def[Asset category],0),2),"")</f>
        <v/>
      </c>
      <c r="G213" s="481"/>
      <c r="H213" s="440" t="s">
        <v>221</v>
      </c>
      <c r="I213" s="544">
        <f t="shared" si="444"/>
        <v>0</v>
      </c>
      <c r="J213" s="378"/>
      <c r="K213" s="379"/>
      <c r="L213" s="544">
        <f t="shared" si="634"/>
        <v>0</v>
      </c>
      <c r="M213" s="543">
        <f t="shared" si="612"/>
        <v>1</v>
      </c>
      <c r="N213" s="544">
        <f t="shared" si="441"/>
        <v>0</v>
      </c>
      <c r="O213" s="208">
        <f>_xlfn.IFNA(IF(INDEX(Table_Def[],MATCH(C213,Table_Def[Asset category],0),3)=0,1,INDEX(Table_Def[],MATCH(C213,Table_Def[Asset category],0),3)),0)</f>
        <v>0</v>
      </c>
      <c r="Q213" s="11"/>
      <c r="R213" s="208"/>
      <c r="S213" s="208"/>
      <c r="T213" s="208"/>
      <c r="U213" s="485"/>
      <c r="V213" s="485"/>
      <c r="W213" s="485"/>
      <c r="X213" s="485"/>
      <c r="Y213" s="485"/>
      <c r="Z213" s="485"/>
      <c r="AA213" s="485"/>
      <c r="AB213" s="485"/>
      <c r="AC213" s="485"/>
      <c r="AD213" s="485"/>
      <c r="AE213" s="485"/>
      <c r="AF213" s="485"/>
      <c r="AG213" s="485"/>
      <c r="AH213" s="485"/>
      <c r="AI213" s="485"/>
      <c r="AJ213" s="485"/>
      <c r="AK213" s="485"/>
      <c r="AL213" s="485"/>
      <c r="AM213" s="485"/>
      <c r="AN213" s="485"/>
      <c r="AO213" s="485"/>
      <c r="AP213" s="485"/>
      <c r="AQ213" s="485"/>
      <c r="AR213" s="485"/>
      <c r="AS213" s="485"/>
      <c r="AT213" s="485"/>
      <c r="AU213" s="485"/>
      <c r="AV213" s="485"/>
      <c r="AW213" s="485"/>
      <c r="AX213" s="485"/>
      <c r="AY213" s="485"/>
      <c r="AZ213" s="485"/>
      <c r="BA213" s="485"/>
      <c r="BB213" s="485"/>
      <c r="BC213" s="485"/>
      <c r="BD213" s="485"/>
      <c r="BE213" s="485"/>
      <c r="BF213" s="485"/>
      <c r="BG213" s="485"/>
      <c r="BH213" s="485"/>
      <c r="BI213" s="485"/>
      <c r="BJ213" s="485"/>
      <c r="BK213" s="485"/>
      <c r="BL213" s="485"/>
      <c r="BM213" s="485"/>
      <c r="BN213" s="485"/>
      <c r="BO213" s="485"/>
      <c r="BP213" s="485"/>
      <c r="BQ213" s="485"/>
      <c r="BR213" s="485"/>
      <c r="BS213" s="485"/>
      <c r="BT213" s="485"/>
      <c r="BU213" s="485"/>
      <c r="BV213" s="485"/>
      <c r="BW213" s="485"/>
      <c r="BX213" s="485"/>
      <c r="BY213" s="485"/>
      <c r="BZ213" s="485"/>
      <c r="CA213" s="485"/>
      <c r="CB213" s="485"/>
      <c r="CC213" s="37"/>
      <c r="CD213" s="317"/>
      <c r="CE213" s="317"/>
      <c r="CF213" s="8" t="s">
        <v>218</v>
      </c>
      <c r="CG213" s="72"/>
      <c r="CH213" s="320">
        <f>IF($J212=CH$7,$O212,
IF(CG212&gt;0,CG212-1,0))</f>
        <v>0</v>
      </c>
      <c r="CI213" s="320">
        <f>IF($J212=CI$7,$O212,
IF(CH213&gt;0,CH213-1,0))</f>
        <v>0</v>
      </c>
      <c r="CJ213" s="320">
        <f t="shared" ref="CJ213" si="637">IF($J212=CJ$7,$O212,
IF(CI213&gt;0,CI213-1,0))</f>
        <v>0</v>
      </c>
      <c r="CK213" s="320">
        <f t="shared" ref="CK213" si="638">IF($J212=CK$7,$O212,
IF(CJ213&gt;0,CJ213-1,0))</f>
        <v>0</v>
      </c>
      <c r="CL213" s="320">
        <f t="shared" ref="CL213" si="639">IF($J212=CL$7,$O212,
IF(CK213&gt;0,CK213-1,0))</f>
        <v>0</v>
      </c>
      <c r="CM213" s="320">
        <f t="shared" ref="CM213" si="640">IF($J212=CM$7,$O212,
IF(CL213&gt;0,CL213-1,0))</f>
        <v>0</v>
      </c>
      <c r="CN213" s="320">
        <f t="shared" ref="CN213" si="641">IF($J212=CN$7,$O212,
IF(CM213&gt;0,CM213-1,0))</f>
        <v>0</v>
      </c>
      <c r="CO213" s="320">
        <f t="shared" ref="CO213" si="642">IF($J212=CO$7,$O212,
IF(CN213&gt;0,CN213-1,0))</f>
        <v>0</v>
      </c>
      <c r="CP213" s="320">
        <f t="shared" ref="CP213" si="643">IF($J212=CP$7,$O212,
IF(CO213&gt;0,CO213-1,0))</f>
        <v>0</v>
      </c>
      <c r="CQ213" s="320">
        <f t="shared" ref="CQ213" si="644">IF($J212=CQ$7,$O212,
IF(CP213&gt;0,CP213-1,0))</f>
        <v>0</v>
      </c>
      <c r="CR213" s="320">
        <f t="shared" ref="CR213" si="645">IF($J212=CR$7,$O212,
IF(CQ213&gt;0,CQ213-1,0))</f>
        <v>0</v>
      </c>
      <c r="CS213" s="320">
        <f t="shared" ref="CS213" si="646">IF($J212=CS$7,$O212,
IF(CR213&gt;0,CR213-1,0))</f>
        <v>0</v>
      </c>
      <c r="CT213" s="320">
        <f t="shared" ref="CT213" si="647">IF($J212=CT$7,$O212,
IF(CS213&gt;0,CS213-1,0))</f>
        <v>0</v>
      </c>
      <c r="CU213" s="320">
        <f t="shared" ref="CU213" si="648">IF($J212=CU$7,$O212,
IF(CT213&gt;0,CT213-1,0))</f>
        <v>0</v>
      </c>
      <c r="CV213" s="320">
        <f t="shared" ref="CV213" si="649">IF($J212=CV$7,$O212,
IF(CU213&gt;0,CU213-1,0))</f>
        <v>0</v>
      </c>
      <c r="CW213" s="320">
        <f t="shared" ref="CW213" si="650">IF($J212=CW$7,$O212,
IF(CV213&gt;0,CV213-1,0))</f>
        <v>0</v>
      </c>
      <c r="CX213" s="320">
        <f t="shared" ref="CX213" si="651">IF($J212=CX$7,$O212,
IF(CW213&gt;0,CW213-1,0))</f>
        <v>0</v>
      </c>
      <c r="CY213" s="320">
        <f t="shared" ref="CY213" si="652">IF($J212=CY$7,$O212,
IF(CX213&gt;0,CX213-1,0))</f>
        <v>0</v>
      </c>
      <c r="CZ213" s="320">
        <f t="shared" ref="CZ213" si="653">IF($J212=CZ$7,$O212,
IF(CY213&gt;0,CY213-1,0))</f>
        <v>0</v>
      </c>
      <c r="DA213" s="320">
        <f t="shared" ref="DA213" si="654">IF($J212=DA$7,$O212,
IF(CZ213&gt;0,CZ213-1,0))</f>
        <v>0</v>
      </c>
    </row>
    <row r="214" spans="2:105" ht="15" hidden="1" customHeight="1" outlineLevel="1">
      <c r="B214" s="287"/>
      <c r="C214" s="310"/>
      <c r="D214" s="310"/>
      <c r="E214" s="310"/>
      <c r="F214" s="311" t="str">
        <f>_xlfn.IFNA(INDEX(Table_Def[[Asset category]:[Unit]],MATCH(Insert_Assets!C214,Table_Def[Asset category],0),2),"")</f>
        <v/>
      </c>
      <c r="G214" s="481"/>
      <c r="H214" s="440" t="s">
        <v>221</v>
      </c>
      <c r="I214" s="544">
        <f t="shared" si="444"/>
        <v>0</v>
      </c>
      <c r="J214" s="378"/>
      <c r="K214" s="379"/>
      <c r="L214" s="544"/>
      <c r="M214" s="543">
        <f t="shared" si="612"/>
        <v>1</v>
      </c>
      <c r="N214" s="544">
        <f t="shared" ref="N214:N279" si="655">I214*(1-M214)</f>
        <v>0</v>
      </c>
      <c r="O214" s="208">
        <f>_xlfn.IFNA(IF(INDEX(Table_Def[],MATCH(C214,Table_Def[Asset category],0),3)=0,1,INDEX(Table_Def[],MATCH(C214,Table_Def[Asset category],0),3)),0)</f>
        <v>0</v>
      </c>
      <c r="Q214" s="11"/>
      <c r="R214" s="208"/>
      <c r="S214" s="208"/>
      <c r="T214" s="208"/>
      <c r="U214" s="485"/>
      <c r="V214" s="485"/>
      <c r="W214" s="485"/>
      <c r="X214" s="485"/>
      <c r="Y214" s="485"/>
      <c r="Z214" s="485"/>
      <c r="AA214" s="485"/>
      <c r="AB214" s="485"/>
      <c r="AC214" s="485"/>
      <c r="AD214" s="485"/>
      <c r="AE214" s="485"/>
      <c r="AF214" s="485"/>
      <c r="AG214" s="485"/>
      <c r="AH214" s="485"/>
      <c r="AI214" s="485"/>
      <c r="AJ214" s="485"/>
      <c r="AK214" s="485"/>
      <c r="AL214" s="485"/>
      <c r="AM214" s="485"/>
      <c r="AN214" s="485"/>
      <c r="AO214" s="485"/>
      <c r="AP214" s="485"/>
      <c r="AQ214" s="485"/>
      <c r="AR214" s="485"/>
      <c r="AS214" s="485"/>
      <c r="AT214" s="485"/>
      <c r="AU214" s="485"/>
      <c r="AV214" s="485"/>
      <c r="AW214" s="485"/>
      <c r="AX214" s="485"/>
      <c r="AY214" s="485"/>
      <c r="AZ214" s="485"/>
      <c r="BA214" s="485"/>
      <c r="BB214" s="485"/>
      <c r="BC214" s="485"/>
      <c r="BD214" s="485"/>
      <c r="BE214" s="485"/>
      <c r="BF214" s="485"/>
      <c r="BG214" s="485"/>
      <c r="BH214" s="485"/>
      <c r="BI214" s="485"/>
      <c r="BJ214" s="485"/>
      <c r="BK214" s="485"/>
      <c r="BL214" s="485"/>
      <c r="BM214" s="485"/>
      <c r="BN214" s="485"/>
      <c r="BO214" s="485"/>
      <c r="BP214" s="485"/>
      <c r="BQ214" s="485"/>
      <c r="BR214" s="485"/>
      <c r="BS214" s="485"/>
      <c r="BT214" s="485"/>
      <c r="BU214" s="485"/>
      <c r="BV214" s="485"/>
      <c r="BW214" s="485"/>
      <c r="BX214" s="485"/>
      <c r="BY214" s="485"/>
      <c r="BZ214" s="485"/>
      <c r="CA214" s="485"/>
      <c r="CB214" s="485"/>
      <c r="CC214" s="37"/>
      <c r="CD214" s="317"/>
      <c r="CE214" s="317"/>
      <c r="CF214" s="8" t="s">
        <v>219</v>
      </c>
      <c r="CG214" s="72"/>
      <c r="CH214" s="320">
        <f t="shared" ref="CH214" ca="1" si="656">IF(AND(CH213=$O212,CH213&gt;0),1,IF(CH213=0,0,OFFSET(CH213,,(CH213-$O212),1,1)-CH213+1))</f>
        <v>0</v>
      </c>
      <c r="CI214" s="320">
        <f ca="1">IF(AND(CI213=$O212,CI213&gt;0),1,IF(CI213=0,0,OFFSET(CI213,,(CI213-$O212),1,1)-CI213+1))</f>
        <v>0</v>
      </c>
      <c r="CJ214" s="320">
        <f t="shared" ref="CJ214:DA214" ca="1" si="657">IF(AND(CJ213=$O212,CJ213&gt;0),1,IF(CJ213=0,0,OFFSET(CJ213,,(CJ213-$O212),1,1)-CJ213+1))</f>
        <v>0</v>
      </c>
      <c r="CK214" s="320">
        <f t="shared" ca="1" si="657"/>
        <v>0</v>
      </c>
      <c r="CL214" s="320">
        <f t="shared" ca="1" si="657"/>
        <v>0</v>
      </c>
      <c r="CM214" s="320">
        <f t="shared" ca="1" si="657"/>
        <v>0</v>
      </c>
      <c r="CN214" s="320">
        <f t="shared" ca="1" si="657"/>
        <v>0</v>
      </c>
      <c r="CO214" s="320">
        <f t="shared" ca="1" si="657"/>
        <v>0</v>
      </c>
      <c r="CP214" s="320">
        <f t="shared" ca="1" si="657"/>
        <v>0</v>
      </c>
      <c r="CQ214" s="320">
        <f t="shared" ca="1" si="657"/>
        <v>0</v>
      </c>
      <c r="CR214" s="320">
        <f t="shared" ca="1" si="657"/>
        <v>0</v>
      </c>
      <c r="CS214" s="320">
        <f t="shared" ca="1" si="657"/>
        <v>0</v>
      </c>
      <c r="CT214" s="320">
        <f t="shared" ca="1" si="657"/>
        <v>0</v>
      </c>
      <c r="CU214" s="320">
        <f t="shared" ca="1" si="657"/>
        <v>0</v>
      </c>
      <c r="CV214" s="320">
        <f t="shared" ca="1" si="657"/>
        <v>0</v>
      </c>
      <c r="CW214" s="320">
        <f t="shared" ca="1" si="657"/>
        <v>0</v>
      </c>
      <c r="CX214" s="320">
        <f t="shared" ca="1" si="657"/>
        <v>0</v>
      </c>
      <c r="CY214" s="320">
        <f t="shared" ca="1" si="657"/>
        <v>0</v>
      </c>
      <c r="CZ214" s="320">
        <f t="shared" ca="1" si="657"/>
        <v>0</v>
      </c>
      <c r="DA214" s="320">
        <f t="shared" ca="1" si="657"/>
        <v>0</v>
      </c>
    </row>
    <row r="215" spans="2:105" ht="15" hidden="1" customHeight="1" outlineLevel="1">
      <c r="B215" s="287"/>
      <c r="C215" s="310"/>
      <c r="D215" s="310"/>
      <c r="E215" s="310"/>
      <c r="F215" s="311" t="str">
        <f>_xlfn.IFNA(INDEX(Table_Def[[Asset category]:[Unit]],MATCH(Insert_Assets!C215,Table_Def[Asset category],0),2),"")</f>
        <v/>
      </c>
      <c r="G215" s="481"/>
      <c r="H215" s="440" t="s">
        <v>221</v>
      </c>
      <c r="I215" s="544">
        <f t="shared" si="444"/>
        <v>0</v>
      </c>
      <c r="J215" s="378"/>
      <c r="K215" s="379"/>
      <c r="L215" s="544">
        <f t="shared" ref="L215:L220" si="658">SUMIF($K$21:$K$383,K215,$I$21:$I$383)</f>
        <v>0</v>
      </c>
      <c r="M215" s="543">
        <f t="shared" si="612"/>
        <v>1</v>
      </c>
      <c r="N215" s="544">
        <f t="shared" si="655"/>
        <v>0</v>
      </c>
      <c r="O215" s="208">
        <f>_xlfn.IFNA(IF(INDEX(Table_Def[],MATCH(C215,Table_Def[Asset category],0),3)=0,1,INDEX(Table_Def[],MATCH(C215,Table_Def[Asset category],0),3)),0)</f>
        <v>0</v>
      </c>
      <c r="Q215" s="11"/>
      <c r="R215" s="208"/>
      <c r="S215" s="208"/>
      <c r="T215" s="208"/>
      <c r="U215" s="485"/>
      <c r="V215" s="485"/>
      <c r="W215" s="485"/>
      <c r="X215" s="485"/>
      <c r="Y215" s="485"/>
      <c r="Z215" s="485"/>
      <c r="AA215" s="485"/>
      <c r="AB215" s="485"/>
      <c r="AC215" s="485"/>
      <c r="AD215" s="485"/>
      <c r="AE215" s="485"/>
      <c r="AF215" s="485"/>
      <c r="AG215" s="485"/>
      <c r="AH215" s="485"/>
      <c r="AI215" s="485"/>
      <c r="AJ215" s="485"/>
      <c r="AK215" s="485"/>
      <c r="AL215" s="485"/>
      <c r="AM215" s="485"/>
      <c r="AN215" s="485"/>
      <c r="AO215" s="485"/>
      <c r="AP215" s="485"/>
      <c r="AQ215" s="485"/>
      <c r="AR215" s="485"/>
      <c r="AS215" s="485"/>
      <c r="AT215" s="485"/>
      <c r="AU215" s="485"/>
      <c r="AV215" s="485"/>
      <c r="AW215" s="485"/>
      <c r="AX215" s="485"/>
      <c r="AY215" s="485"/>
      <c r="AZ215" s="485"/>
      <c r="BA215" s="485"/>
      <c r="BB215" s="485"/>
      <c r="BC215" s="485"/>
      <c r="BD215" s="485"/>
      <c r="BE215" s="485"/>
      <c r="BF215" s="485"/>
      <c r="BG215" s="485"/>
      <c r="BH215" s="485"/>
      <c r="BI215" s="485"/>
      <c r="BJ215" s="485"/>
      <c r="BK215" s="485"/>
      <c r="BL215" s="485"/>
      <c r="BM215" s="485"/>
      <c r="BN215" s="485"/>
      <c r="BO215" s="485"/>
      <c r="BP215" s="485"/>
      <c r="BQ215" s="485"/>
      <c r="BR215" s="485"/>
      <c r="BS215" s="485"/>
      <c r="BT215" s="485"/>
      <c r="BU215" s="485"/>
      <c r="BV215" s="485"/>
      <c r="BW215" s="485"/>
      <c r="BX215" s="485"/>
      <c r="BY215" s="485"/>
      <c r="BZ215" s="485"/>
      <c r="CA215" s="485"/>
      <c r="CB215" s="485"/>
      <c r="CC215" s="37"/>
      <c r="CD215" s="317"/>
      <c r="CE215" s="317"/>
      <c r="CF215" s="8" t="s">
        <v>205</v>
      </c>
      <c r="CH215" s="321">
        <f>IF($J212=CH$7,$I212*$M212,
IF(CG215&gt;0,+CG215-CG216,0))</f>
        <v>0</v>
      </c>
      <c r="CI215" s="321">
        <f t="shared" ref="CI215:DA215" si="659">IF($J212=CI$7,$I212*$M212,
IF(CH215&gt;0,+CH215-CH216,0))</f>
        <v>0</v>
      </c>
      <c r="CJ215" s="321">
        <f t="shared" si="659"/>
        <v>0</v>
      </c>
      <c r="CK215" s="321">
        <f t="shared" si="659"/>
        <v>0</v>
      </c>
      <c r="CL215" s="321">
        <f t="shared" si="659"/>
        <v>0</v>
      </c>
      <c r="CM215" s="321">
        <f t="shared" si="659"/>
        <v>0</v>
      </c>
      <c r="CN215" s="321">
        <f t="shared" si="659"/>
        <v>0</v>
      </c>
      <c r="CO215" s="321">
        <f t="shared" si="659"/>
        <v>0</v>
      </c>
      <c r="CP215" s="321">
        <f t="shared" si="659"/>
        <v>0</v>
      </c>
      <c r="CQ215" s="321">
        <f t="shared" si="659"/>
        <v>0</v>
      </c>
      <c r="CR215" s="321">
        <f t="shared" si="659"/>
        <v>0</v>
      </c>
      <c r="CS215" s="321">
        <f t="shared" si="659"/>
        <v>0</v>
      </c>
      <c r="CT215" s="321">
        <f t="shared" si="659"/>
        <v>0</v>
      </c>
      <c r="CU215" s="321">
        <f t="shared" si="659"/>
        <v>0</v>
      </c>
      <c r="CV215" s="321">
        <f t="shared" si="659"/>
        <v>0</v>
      </c>
      <c r="CW215" s="321">
        <f t="shared" si="659"/>
        <v>0</v>
      </c>
      <c r="CX215" s="321">
        <f t="shared" si="659"/>
        <v>0</v>
      </c>
      <c r="CY215" s="321">
        <f t="shared" si="659"/>
        <v>0</v>
      </c>
      <c r="CZ215" s="321">
        <f t="shared" si="659"/>
        <v>0</v>
      </c>
      <c r="DA215" s="321">
        <f t="shared" si="659"/>
        <v>0</v>
      </c>
    </row>
    <row r="216" spans="2:105" ht="15" hidden="1" customHeight="1" outlineLevel="1">
      <c r="B216" s="287"/>
      <c r="C216" s="310"/>
      <c r="D216" s="310"/>
      <c r="E216" s="310"/>
      <c r="F216" s="311" t="str">
        <f>_xlfn.IFNA(INDEX(Table_Def[[Asset category]:[Unit]],MATCH(Insert_Assets!C216,Table_Def[Asset category],0),2),"")</f>
        <v/>
      </c>
      <c r="G216" s="481"/>
      <c r="H216" s="440" t="s">
        <v>221</v>
      </c>
      <c r="I216" s="544">
        <f t="shared" ref="I216:I248" si="660">E216*G216</f>
        <v>0</v>
      </c>
      <c r="J216" s="378"/>
      <c r="K216" s="379"/>
      <c r="L216" s="544">
        <f t="shared" si="658"/>
        <v>0</v>
      </c>
      <c r="M216" s="543">
        <f t="shared" si="612"/>
        <v>1</v>
      </c>
      <c r="N216" s="544">
        <f t="shared" si="655"/>
        <v>0</v>
      </c>
      <c r="O216" s="208">
        <f>_xlfn.IFNA(IF(INDEX(Table_Def[],MATCH(C216,Table_Def[Asset category],0),3)=0,1,INDEX(Table_Def[],MATCH(C216,Table_Def[Asset category],0),3)),0)</f>
        <v>0</v>
      </c>
      <c r="Q216" s="11"/>
      <c r="R216" s="208"/>
      <c r="S216" s="208"/>
      <c r="T216" s="208"/>
      <c r="U216" s="485"/>
      <c r="V216" s="485"/>
      <c r="W216" s="485"/>
      <c r="X216" s="485"/>
      <c r="Y216" s="485"/>
      <c r="Z216" s="485"/>
      <c r="AA216" s="485"/>
      <c r="AB216" s="485"/>
      <c r="AC216" s="485"/>
      <c r="AD216" s="485"/>
      <c r="AE216" s="485"/>
      <c r="AF216" s="485"/>
      <c r="AG216" s="485"/>
      <c r="AH216" s="485"/>
      <c r="AI216" s="485"/>
      <c r="AJ216" s="485"/>
      <c r="AK216" s="485"/>
      <c r="AL216" s="485"/>
      <c r="AM216" s="485"/>
      <c r="AN216" s="485"/>
      <c r="AO216" s="485"/>
      <c r="AP216" s="485"/>
      <c r="AQ216" s="485"/>
      <c r="AR216" s="485"/>
      <c r="AS216" s="485"/>
      <c r="AT216" s="485"/>
      <c r="AU216" s="485"/>
      <c r="AV216" s="485"/>
      <c r="AW216" s="485"/>
      <c r="AX216" s="485"/>
      <c r="AY216" s="485"/>
      <c r="AZ216" s="485"/>
      <c r="BA216" s="485"/>
      <c r="BB216" s="485"/>
      <c r="BC216" s="485"/>
      <c r="BD216" s="485"/>
      <c r="BE216" s="485"/>
      <c r="BF216" s="485"/>
      <c r="BG216" s="485"/>
      <c r="BH216" s="485"/>
      <c r="BI216" s="485"/>
      <c r="BJ216" s="485"/>
      <c r="BK216" s="485"/>
      <c r="BL216" s="485"/>
      <c r="BM216" s="485"/>
      <c r="BN216" s="485"/>
      <c r="BO216" s="485"/>
      <c r="BP216" s="485"/>
      <c r="BQ216" s="485"/>
      <c r="BR216" s="485"/>
      <c r="BS216" s="485"/>
      <c r="BT216" s="485"/>
      <c r="BU216" s="485"/>
      <c r="BV216" s="485"/>
      <c r="BW216" s="485"/>
      <c r="BX216" s="485"/>
      <c r="BY216" s="485"/>
      <c r="BZ216" s="485"/>
      <c r="CA216" s="485"/>
      <c r="CB216" s="485"/>
      <c r="CC216" s="37"/>
      <c r="CD216" s="317"/>
      <c r="CE216" s="317"/>
      <c r="CF216" s="8" t="s">
        <v>206</v>
      </c>
      <c r="CG216" s="321"/>
      <c r="CH216" s="321" t="e">
        <f>IF(CH217&lt;1,0,CH218-CH217)</f>
        <v>#DIV/0!</v>
      </c>
      <c r="CI216" s="321" t="e">
        <f t="shared" ref="CI216:DA216" si="661">IF(CI217&lt;1,0,CI218-CI217)</f>
        <v>#DIV/0!</v>
      </c>
      <c r="CJ216" s="321" t="e">
        <f t="shared" si="661"/>
        <v>#DIV/0!</v>
      </c>
      <c r="CK216" s="321" t="e">
        <f t="shared" si="661"/>
        <v>#DIV/0!</v>
      </c>
      <c r="CL216" s="321" t="e">
        <f t="shared" si="661"/>
        <v>#DIV/0!</v>
      </c>
      <c r="CM216" s="321" t="e">
        <f t="shared" si="661"/>
        <v>#DIV/0!</v>
      </c>
      <c r="CN216" s="321" t="e">
        <f t="shared" si="661"/>
        <v>#DIV/0!</v>
      </c>
      <c r="CO216" s="321" t="e">
        <f t="shared" si="661"/>
        <v>#DIV/0!</v>
      </c>
      <c r="CP216" s="321" t="e">
        <f t="shared" si="661"/>
        <v>#DIV/0!</v>
      </c>
      <c r="CQ216" s="321" t="e">
        <f t="shared" si="661"/>
        <v>#DIV/0!</v>
      </c>
      <c r="CR216" s="321" t="e">
        <f t="shared" si="661"/>
        <v>#DIV/0!</v>
      </c>
      <c r="CS216" s="321" t="e">
        <f t="shared" si="661"/>
        <v>#DIV/0!</v>
      </c>
      <c r="CT216" s="321" t="e">
        <f t="shared" si="661"/>
        <v>#DIV/0!</v>
      </c>
      <c r="CU216" s="321" t="e">
        <f t="shared" si="661"/>
        <v>#DIV/0!</v>
      </c>
      <c r="CV216" s="321" t="e">
        <f t="shared" si="661"/>
        <v>#DIV/0!</v>
      </c>
      <c r="CW216" s="321" t="e">
        <f t="shared" si="661"/>
        <v>#DIV/0!</v>
      </c>
      <c r="CX216" s="321" t="e">
        <f t="shared" si="661"/>
        <v>#DIV/0!</v>
      </c>
      <c r="CY216" s="321" t="e">
        <f t="shared" si="661"/>
        <v>#DIV/0!</v>
      </c>
      <c r="CZ216" s="321" t="e">
        <f t="shared" si="661"/>
        <v>#DIV/0!</v>
      </c>
      <c r="DA216" s="321" t="e">
        <f t="shared" si="661"/>
        <v>#DIV/0!</v>
      </c>
    </row>
    <row r="217" spans="2:105" ht="15" hidden="1" customHeight="1" outlineLevel="1">
      <c r="B217" s="287"/>
      <c r="C217" s="310"/>
      <c r="D217" s="310"/>
      <c r="E217" s="310"/>
      <c r="F217" s="311" t="str">
        <f>_xlfn.IFNA(INDEX(Table_Def[[Asset category]:[Unit]],MATCH(Insert_Assets!C217,Table_Def[Asset category],0),2),"")</f>
        <v/>
      </c>
      <c r="G217" s="481"/>
      <c r="H217" s="440" t="s">
        <v>221</v>
      </c>
      <c r="I217" s="544">
        <f t="shared" si="660"/>
        <v>0</v>
      </c>
      <c r="J217" s="378"/>
      <c r="K217" s="379"/>
      <c r="L217" s="544">
        <f t="shared" si="658"/>
        <v>0</v>
      </c>
      <c r="M217" s="543">
        <f t="shared" si="612"/>
        <v>1</v>
      </c>
      <c r="N217" s="544">
        <f t="shared" si="655"/>
        <v>0</v>
      </c>
      <c r="O217" s="208">
        <f>_xlfn.IFNA(IF(INDEX(Table_Def[],MATCH(C217,Table_Def[Asset category],0),3)=0,1,INDEX(Table_Def[],MATCH(C217,Table_Def[Asset category],0),3)),0)</f>
        <v>0</v>
      </c>
      <c r="Q217" s="11"/>
      <c r="R217" s="208"/>
      <c r="S217" s="208"/>
      <c r="T217" s="208"/>
      <c r="U217" s="485"/>
      <c r="V217" s="485"/>
      <c r="W217" s="485"/>
      <c r="X217" s="485"/>
      <c r="Y217" s="485"/>
      <c r="Z217" s="485"/>
      <c r="AA217" s="485"/>
      <c r="AB217" s="485"/>
      <c r="AC217" s="485"/>
      <c r="AD217" s="485"/>
      <c r="AE217" s="485"/>
      <c r="AF217" s="485"/>
      <c r="AG217" s="485"/>
      <c r="AH217" s="485"/>
      <c r="AI217" s="485"/>
      <c r="AJ217" s="485"/>
      <c r="AK217" s="485"/>
      <c r="AL217" s="485"/>
      <c r="AM217" s="485"/>
      <c r="AN217" s="485"/>
      <c r="AO217" s="485"/>
      <c r="AP217" s="485"/>
      <c r="AQ217" s="485"/>
      <c r="AR217" s="485"/>
      <c r="AS217" s="485"/>
      <c r="AT217" s="485"/>
      <c r="AU217" s="485"/>
      <c r="AV217" s="485"/>
      <c r="AW217" s="485"/>
      <c r="AX217" s="485"/>
      <c r="AY217" s="485"/>
      <c r="AZ217" s="485"/>
      <c r="BA217" s="485"/>
      <c r="BB217" s="485"/>
      <c r="BC217" s="485"/>
      <c r="BD217" s="485"/>
      <c r="BE217" s="485"/>
      <c r="BF217" s="485"/>
      <c r="BG217" s="485"/>
      <c r="BH217" s="485"/>
      <c r="BI217" s="485"/>
      <c r="BJ217" s="485"/>
      <c r="BK217" s="485"/>
      <c r="BL217" s="485"/>
      <c r="BM217" s="485"/>
      <c r="BN217" s="485"/>
      <c r="BO217" s="485"/>
      <c r="BP217" s="485"/>
      <c r="BQ217" s="485"/>
      <c r="BR217" s="485"/>
      <c r="BS217" s="485"/>
      <c r="BT217" s="485"/>
      <c r="BU217" s="485"/>
      <c r="BV217" s="485"/>
      <c r="BW217" s="485"/>
      <c r="BX217" s="485"/>
      <c r="BY217" s="485"/>
      <c r="BZ217" s="485"/>
      <c r="CA217" s="485"/>
      <c r="CB217" s="485"/>
      <c r="CC217" s="37"/>
      <c r="CD217" s="317"/>
      <c r="CE217" s="317"/>
      <c r="CF217" s="8" t="s">
        <v>207</v>
      </c>
      <c r="CH217" s="321" t="e">
        <f>CH215*Insert_Finance!$D$32</f>
        <v>#DIV/0!</v>
      </c>
      <c r="CI217" s="321" t="e">
        <f>CI215*Insert_Finance!$D$32</f>
        <v>#DIV/0!</v>
      </c>
      <c r="CJ217" s="321" t="e">
        <f>CJ215*Insert_Finance!$D$32</f>
        <v>#DIV/0!</v>
      </c>
      <c r="CK217" s="321" t="e">
        <f>CK215*Insert_Finance!$D$32</f>
        <v>#DIV/0!</v>
      </c>
      <c r="CL217" s="321" t="e">
        <f>CL215*Insert_Finance!$D$32</f>
        <v>#DIV/0!</v>
      </c>
      <c r="CM217" s="321" t="e">
        <f>CM215*Insert_Finance!$D$32</f>
        <v>#DIV/0!</v>
      </c>
      <c r="CN217" s="321" t="e">
        <f>CN215*Insert_Finance!$D$32</f>
        <v>#DIV/0!</v>
      </c>
      <c r="CO217" s="321" t="e">
        <f>CO215*Insert_Finance!$D$32</f>
        <v>#DIV/0!</v>
      </c>
      <c r="CP217" s="321" t="e">
        <f>CP215*Insert_Finance!$D$32</f>
        <v>#DIV/0!</v>
      </c>
      <c r="CQ217" s="321" t="e">
        <f>CQ215*Insert_Finance!$D$32</f>
        <v>#DIV/0!</v>
      </c>
      <c r="CR217" s="321" t="e">
        <f>CR215*Insert_Finance!$D$32</f>
        <v>#DIV/0!</v>
      </c>
      <c r="CS217" s="321" t="e">
        <f>CS215*Insert_Finance!$D$32</f>
        <v>#DIV/0!</v>
      </c>
      <c r="CT217" s="321" t="e">
        <f>CT215*Insert_Finance!$D$32</f>
        <v>#DIV/0!</v>
      </c>
      <c r="CU217" s="321" t="e">
        <f>CU215*Insert_Finance!$D$32</f>
        <v>#DIV/0!</v>
      </c>
      <c r="CV217" s="321" t="e">
        <f>CV215*Insert_Finance!$D$32</f>
        <v>#DIV/0!</v>
      </c>
      <c r="CW217" s="321" t="e">
        <f>CW215*Insert_Finance!$D$32</f>
        <v>#DIV/0!</v>
      </c>
      <c r="CX217" s="321" t="e">
        <f>CX215*Insert_Finance!$D$32</f>
        <v>#DIV/0!</v>
      </c>
      <c r="CY217" s="321" t="e">
        <f>CY215*Insert_Finance!$D$32</f>
        <v>#DIV/0!</v>
      </c>
      <c r="CZ217" s="321" t="e">
        <f>CZ215*Insert_Finance!$D$32</f>
        <v>#DIV/0!</v>
      </c>
      <c r="DA217" s="321" t="e">
        <f>DA215*Insert_Finance!$D$32</f>
        <v>#DIV/0!</v>
      </c>
    </row>
    <row r="218" spans="2:105" ht="15" hidden="1" customHeight="1" outlineLevel="1">
      <c r="B218" s="287"/>
      <c r="C218" s="310"/>
      <c r="D218" s="310"/>
      <c r="E218" s="310"/>
      <c r="F218" s="311" t="str">
        <f>_xlfn.IFNA(INDEX(Table_Def[[Asset category]:[Unit]],MATCH(Insert_Assets!C218,Table_Def[Asset category],0),2),"")</f>
        <v/>
      </c>
      <c r="G218" s="481"/>
      <c r="H218" s="440" t="s">
        <v>221</v>
      </c>
      <c r="I218" s="544">
        <f t="shared" si="660"/>
        <v>0</v>
      </c>
      <c r="J218" s="378"/>
      <c r="K218" s="379"/>
      <c r="L218" s="544">
        <f t="shared" si="658"/>
        <v>0</v>
      </c>
      <c r="M218" s="543">
        <f t="shared" si="612"/>
        <v>1</v>
      </c>
      <c r="N218" s="544">
        <f t="shared" si="655"/>
        <v>0</v>
      </c>
      <c r="O218" s="208">
        <f>_xlfn.IFNA(IF(INDEX(Table_Def[],MATCH(C218,Table_Def[Asset category],0),3)=0,1,INDEX(Table_Def[],MATCH(C218,Table_Def[Asset category],0),3)),0)</f>
        <v>0</v>
      </c>
      <c r="Q218" s="11"/>
      <c r="R218" s="208"/>
      <c r="S218" s="208"/>
      <c r="T218" s="208"/>
      <c r="U218" s="485"/>
      <c r="V218" s="485"/>
      <c r="W218" s="485"/>
      <c r="X218" s="485"/>
      <c r="Y218" s="485"/>
      <c r="Z218" s="485"/>
      <c r="AA218" s="485"/>
      <c r="AB218" s="485"/>
      <c r="AC218" s="485"/>
      <c r="AD218" s="485"/>
      <c r="AE218" s="485"/>
      <c r="AF218" s="485"/>
      <c r="AG218" s="485"/>
      <c r="AH218" s="485"/>
      <c r="AI218" s="485"/>
      <c r="AJ218" s="485"/>
      <c r="AK218" s="485"/>
      <c r="AL218" s="485"/>
      <c r="AM218" s="485"/>
      <c r="AN218" s="485"/>
      <c r="AO218" s="485"/>
      <c r="AP218" s="485"/>
      <c r="AQ218" s="485"/>
      <c r="AR218" s="485"/>
      <c r="AS218" s="485"/>
      <c r="AT218" s="485"/>
      <c r="AU218" s="485"/>
      <c r="AV218" s="485"/>
      <c r="AW218" s="485"/>
      <c r="AX218" s="485"/>
      <c r="AY218" s="485"/>
      <c r="AZ218" s="485"/>
      <c r="BA218" s="485"/>
      <c r="BB218" s="485"/>
      <c r="BC218" s="485"/>
      <c r="BD218" s="485"/>
      <c r="BE218" s="485"/>
      <c r="BF218" s="485"/>
      <c r="BG218" s="485"/>
      <c r="BH218" s="485"/>
      <c r="BI218" s="485"/>
      <c r="BJ218" s="485"/>
      <c r="BK218" s="485"/>
      <c r="BL218" s="485"/>
      <c r="BM218" s="485"/>
      <c r="BN218" s="485"/>
      <c r="BO218" s="485"/>
      <c r="BP218" s="485"/>
      <c r="BQ218" s="485"/>
      <c r="BR218" s="485"/>
      <c r="BS218" s="485"/>
      <c r="BT218" s="485"/>
      <c r="BU218" s="485"/>
      <c r="BV218" s="485"/>
      <c r="BW218" s="485"/>
      <c r="BX218" s="485"/>
      <c r="BY218" s="485"/>
      <c r="BZ218" s="485"/>
      <c r="CA218" s="485"/>
      <c r="CB218" s="485"/>
      <c r="CC218" s="37"/>
      <c r="CD218" s="317"/>
      <c r="CE218" s="317"/>
      <c r="CF218" s="8" t="s">
        <v>208</v>
      </c>
      <c r="CG218" s="321"/>
      <c r="CH218" s="321">
        <f ca="1">IF(CH215=0,0,
IF(CH215&lt;1,0,
IF($O212-CH213&lt;&gt;$O212,-PMT(Insert_Finance!$D$32,$O212,OFFSET(CH215,,(CH213-$O212),1,1),0,0),
IF(CH213=0,0,CG218))))</f>
        <v>0</v>
      </c>
      <c r="CI218" s="321">
        <f ca="1">IF(CI215=0,0,
IF(CI215&lt;1,0,
IF($O212-CI213&lt;&gt;$O212,-PMT(Insert_Finance!$D$32,$O212,OFFSET(CI215,,(CI213-$O212),1,1),0,0),
IF(CI213=0,0,CH218))))</f>
        <v>0</v>
      </c>
      <c r="CJ218" s="321">
        <f ca="1">IF(CJ215=0,0,
IF(CJ215&lt;1,0,
IF($O212-CJ213&lt;&gt;$O212,-PMT(Insert_Finance!$D$32,$O212,OFFSET(CJ215,,(CJ213-$O212),1,1),0,0),
IF(CJ213=0,0,CI218))))</f>
        <v>0</v>
      </c>
      <c r="CK218" s="321">
        <f ca="1">IF(CK215=0,0,
IF(CK215&lt;1,0,
IF($O212-CK213&lt;&gt;$O212,-PMT(Insert_Finance!$D$32,$O212,OFFSET(CK215,,(CK213-$O212),1,1),0,0),
IF(CK213=0,0,CJ218))))</f>
        <v>0</v>
      </c>
      <c r="CL218" s="321">
        <f ca="1">IF(CL215=0,0,
IF(CL215&lt;1,0,
IF($O212-CL213&lt;&gt;$O212,-PMT(Insert_Finance!$D$32,$O212,OFFSET(CL215,,(CL213-$O212),1,1),0,0),
IF(CL213=0,0,CK218))))</f>
        <v>0</v>
      </c>
      <c r="CM218" s="321">
        <f ca="1">IF(CM215=0,0,
IF(CM215&lt;1,0,
IF($O212-CM213&lt;&gt;$O212,-PMT(Insert_Finance!$D$32,$O212,OFFSET(CM215,,(CM213-$O212),1,1),0,0),
IF(CM213=0,0,CL218))))</f>
        <v>0</v>
      </c>
      <c r="CN218" s="321">
        <f ca="1">IF(CN215=0,0,
IF(CN215&lt;1,0,
IF($O212-CN213&lt;&gt;$O212,-PMT(Insert_Finance!$D$32,$O212,OFFSET(CN215,,(CN213-$O212),1,1),0,0),
IF(CN213=0,0,CM218))))</f>
        <v>0</v>
      </c>
      <c r="CO218" s="321">
        <f ca="1">IF(CO215=0,0,
IF(CO215&lt;1,0,
IF($O212-CO213&lt;&gt;$O212,-PMT(Insert_Finance!$D$32,$O212,OFFSET(CO215,,(CO213-$O212),1,1),0,0),
IF(CO213=0,0,CN218))))</f>
        <v>0</v>
      </c>
      <c r="CP218" s="321">
        <f ca="1">IF(CP215=0,0,
IF(CP215&lt;1,0,
IF($O212-CP213&lt;&gt;$O212,-PMT(Insert_Finance!$D$32,$O212,OFFSET(CP215,,(CP213-$O212),1,1),0,0),
IF(CP213=0,0,CO218))))</f>
        <v>0</v>
      </c>
      <c r="CQ218" s="321">
        <f ca="1">IF(CQ215=0,0,
IF(CQ215&lt;1,0,
IF($O212-CQ213&lt;&gt;$O212,-PMT(Insert_Finance!$D$32,$O212,OFFSET(CQ215,,(CQ213-$O212),1,1),0,0),
IF(CQ213=0,0,CP218))))</f>
        <v>0</v>
      </c>
      <c r="CR218" s="321">
        <f ca="1">IF(CR215=0,0,
IF(CR215&lt;1,0,
IF($O212-CR213&lt;&gt;$O212,-PMT(Insert_Finance!$D$32,$O212,OFFSET(CR215,,(CR213-$O212),1,1),0,0),
IF(CR213=0,0,CQ218))))</f>
        <v>0</v>
      </c>
      <c r="CS218" s="321">
        <f ca="1">IF(CS215=0,0,
IF(CS215&lt;1,0,
IF($O212-CS213&lt;&gt;$O212,-PMT(Insert_Finance!$D$32,$O212,OFFSET(CS215,,(CS213-$O212),1,1),0,0),
IF(CS213=0,0,CR218))))</f>
        <v>0</v>
      </c>
      <c r="CT218" s="321">
        <f ca="1">IF(CT215=0,0,
IF(CT215&lt;1,0,
IF($O212-CT213&lt;&gt;$O212,-PMT(Insert_Finance!$D$32,$O212,OFFSET(CT215,,(CT213-$O212),1,1),0,0),
IF(CT213=0,0,CS218))))</f>
        <v>0</v>
      </c>
      <c r="CU218" s="321">
        <f ca="1">IF(CU215=0,0,
IF(CU215&lt;1,0,
IF($O212-CU213&lt;&gt;$O212,-PMT(Insert_Finance!$D$32,$O212,OFFSET(CU215,,(CU213-$O212),1,1),0,0),
IF(CU213=0,0,CT218))))</f>
        <v>0</v>
      </c>
      <c r="CV218" s="321">
        <f ca="1">IF(CV215=0,0,
IF(CV215&lt;1,0,
IF($O212-CV213&lt;&gt;$O212,-PMT(Insert_Finance!$D$32,$O212,OFFSET(CV215,,(CV213-$O212),1,1),0,0),
IF(CV213=0,0,CU218))))</f>
        <v>0</v>
      </c>
      <c r="CW218" s="321">
        <f ca="1">IF(CW215=0,0,
IF(CW215&lt;1,0,
IF($O212-CW213&lt;&gt;$O212,-PMT(Insert_Finance!$D$32,$O212,OFFSET(CW215,,(CW213-$O212),1,1),0,0),
IF(CW213=0,0,CV218))))</f>
        <v>0</v>
      </c>
      <c r="CX218" s="321">
        <f ca="1">IF(CX215=0,0,
IF(CX215&lt;1,0,
IF($O212-CX213&lt;&gt;$O212,-PMT(Insert_Finance!$D$32,$O212,OFFSET(CX215,,(CX213-$O212),1,1),0,0),
IF(CX213=0,0,CW218))))</f>
        <v>0</v>
      </c>
      <c r="CY218" s="321">
        <f ca="1">IF(CY215=0,0,
IF(CY215&lt;1,0,
IF($O212-CY213&lt;&gt;$O212,-PMT(Insert_Finance!$D$32,$O212,OFFSET(CY215,,(CY213-$O212),1,1),0,0),
IF(CY213=0,0,CX218))))</f>
        <v>0</v>
      </c>
      <c r="CZ218" s="321">
        <f ca="1">IF(CZ215=0,0,
IF(CZ215&lt;1,0,
IF($O212-CZ213&lt;&gt;$O212,-PMT(Insert_Finance!$D$32,$O212,OFFSET(CZ215,,(CZ213-$O212),1,1),0,0),
IF(CZ213=0,0,CY218))))</f>
        <v>0</v>
      </c>
      <c r="DA218" s="321">
        <f ca="1">IF(DA215=0,0,
IF(DA215&lt;1,0,
IF($O212-DA213&lt;&gt;$O212,-PMT(Insert_Finance!$D$32,$O212,OFFSET(DA215,,(DA213-$O212),1,1),0,0),
IF(DA213=0,0,CZ218))))</f>
        <v>0</v>
      </c>
    </row>
    <row r="219" spans="2:105" ht="30" customHeight="1" collapsed="1">
      <c r="B219" s="287"/>
      <c r="C219" s="310"/>
      <c r="D219" s="310"/>
      <c r="E219" s="310"/>
      <c r="F219" s="311" t="str">
        <f>_xlfn.IFNA(INDEX(Table_Def[[Asset category]:[Unit]],MATCH(Insert_Assets!C219,Table_Def[Asset category],0),2),"")</f>
        <v/>
      </c>
      <c r="G219" s="481"/>
      <c r="H219" s="440" t="s">
        <v>221</v>
      </c>
      <c r="I219" s="544">
        <f t="shared" si="660"/>
        <v>0</v>
      </c>
      <c r="J219" s="376"/>
      <c r="K219" s="377"/>
      <c r="L219" s="544">
        <f t="shared" si="658"/>
        <v>0</v>
      </c>
      <c r="M219" s="543">
        <f t="shared" si="612"/>
        <v>1</v>
      </c>
      <c r="N219" s="544">
        <f t="shared" si="655"/>
        <v>0</v>
      </c>
      <c r="O219" s="208">
        <f>_xlfn.IFNA(IF(INDEX(Table_Def[],MATCH(C219,Table_Def[Asset category],0),3)=0,20,INDEX(Table_Def[],MATCH(C219,Table_Def[Asset category],0),3)),0)</f>
        <v>0</v>
      </c>
      <c r="Q219" s="11"/>
      <c r="R219" s="208"/>
      <c r="S219" s="208"/>
      <c r="T219" s="208"/>
      <c r="U219" s="485">
        <f>SUMIF($CH$7:$DA$7,U$16,$CH223:$DA223)</f>
        <v>0</v>
      </c>
      <c r="V219" s="485">
        <f>SUMIF($CH$7:$DA$7,U$16,$CH222:$DA222)</f>
        <v>0</v>
      </c>
      <c r="W219" s="485">
        <f>SUMIF($CH$7:$DA$7,U$16,$CH224:$DA224)</f>
        <v>0</v>
      </c>
      <c r="X219" s="485">
        <f>SUMIF($CH$7:$DA$7,X$16,$CH223:$DA223)</f>
        <v>0</v>
      </c>
      <c r="Y219" s="485">
        <f>SUMIF($CH$7:$DA$7,X$16,$CH222:$DA222)</f>
        <v>0</v>
      </c>
      <c r="Z219" s="485">
        <f>SUMIF($CH$7:$DA$7,X$16,$CH224:$DA224)</f>
        <v>0</v>
      </c>
      <c r="AA219" s="485">
        <f>SUMIF($CH$7:$DA$7,AA$16,$CH223:$DA223)</f>
        <v>0</v>
      </c>
      <c r="AB219" s="485">
        <f>SUMIF($CH$7:$DA$7,AA$16,$CH222:$DA222)</f>
        <v>0</v>
      </c>
      <c r="AC219" s="485">
        <f>SUMIF($CH$7:$DA$7,AA$16,$CH224:$DA224)</f>
        <v>0</v>
      </c>
      <c r="AD219" s="485">
        <f>SUMIF($CH$7:$DA$7,AD$16,$CH223:$DA223)</f>
        <v>0</v>
      </c>
      <c r="AE219" s="485">
        <f>SUMIF($CH$7:$DA$7,AD$16,$CH222:$DA222)</f>
        <v>0</v>
      </c>
      <c r="AF219" s="485">
        <f>SUMIF($CH$7:$DA$7,AD$16,$CH224:$DA224)</f>
        <v>0</v>
      </c>
      <c r="AG219" s="485">
        <f>SUMIF($CH$7:$DA$7,AG$16,$CH223:$DA223)</f>
        <v>0</v>
      </c>
      <c r="AH219" s="485">
        <f>SUMIF($CH$7:$DA$7,AG$16,$CH222:$DA222)</f>
        <v>0</v>
      </c>
      <c r="AI219" s="485">
        <f>SUMIF($CH$7:$DA$7,AG$16,$CH224:$DA224)</f>
        <v>0</v>
      </c>
      <c r="AJ219" s="485">
        <f>SUMIF($CH$7:$DA$7,AJ$16,$CH223:$DA223)</f>
        <v>0</v>
      </c>
      <c r="AK219" s="485">
        <f>SUMIF($CH$7:$DA$7,AJ$16,$CH222:$DA222)</f>
        <v>0</v>
      </c>
      <c r="AL219" s="485">
        <f>SUMIF($CH$7:$DA$7,AJ$16,$CH224:$DA224)</f>
        <v>0</v>
      </c>
      <c r="AM219" s="485">
        <f>SUMIF($CH$7:$DA$7,AM$16,$CH223:$DA223)</f>
        <v>0</v>
      </c>
      <c r="AN219" s="485">
        <f>SUMIF($CH$7:$DA$7,AM$16,$CH222:$DA222)</f>
        <v>0</v>
      </c>
      <c r="AO219" s="485">
        <f>SUMIF($CH$7:$DA$7,AM$16,$CH224:$DA224)</f>
        <v>0</v>
      </c>
      <c r="AP219" s="485">
        <f>SUMIF($CH$7:$DA$7,AP$16,$CH223:$DA223)</f>
        <v>0</v>
      </c>
      <c r="AQ219" s="485">
        <f>SUMIF($CH$7:$DA$7,AP$16,$CH222:$DA222)</f>
        <v>0</v>
      </c>
      <c r="AR219" s="485">
        <f>SUMIF($CH$7:$DA$7,AP$16,$CH224:$DA224)</f>
        <v>0</v>
      </c>
      <c r="AS219" s="485">
        <f>SUMIF($CH$7:$DA$7,AS$16,$CH223:$DA223)</f>
        <v>0</v>
      </c>
      <c r="AT219" s="485">
        <f>SUMIF($CH$7:$DA$7,AS$16,$CH222:$DA222)</f>
        <v>0</v>
      </c>
      <c r="AU219" s="485">
        <f>SUMIF($CH$7:$DA$7,AS$16,$CH224:$DA224)</f>
        <v>0</v>
      </c>
      <c r="AV219" s="485">
        <f>SUMIF($CH$7:$DA$7,AV$16,$CH223:$DA223)</f>
        <v>0</v>
      </c>
      <c r="AW219" s="485">
        <f>SUMIF($CH$7:$DA$7,AV$16,$CH222:$DA222)</f>
        <v>0</v>
      </c>
      <c r="AX219" s="485">
        <f>SUMIF($CH$7:$DA$7,AV$16,$CH224:$DA224)</f>
        <v>0</v>
      </c>
      <c r="AY219" s="485">
        <f>SUMIF($CH$7:$DA$7,AY$16,$CH223:$DA223)</f>
        <v>0</v>
      </c>
      <c r="AZ219" s="485">
        <f>SUMIF($CH$7:$DA$7,AY$16,$CH222:$DA222)</f>
        <v>0</v>
      </c>
      <c r="BA219" s="485">
        <f>SUMIF($CH$7:$DA$7,AY$16,$CH224:$DA224)</f>
        <v>0</v>
      </c>
      <c r="BB219" s="485">
        <f>SUMIF($CH$7:$DA$7,BB$16,$CH223:$DA223)</f>
        <v>0</v>
      </c>
      <c r="BC219" s="485">
        <f>SUMIF($CH$7:$DA$7,BB$16,$CH222:$DA222)</f>
        <v>0</v>
      </c>
      <c r="BD219" s="485">
        <f>SUMIF($CH$7:$DA$7,BB$16,$CH224:$DA224)</f>
        <v>0</v>
      </c>
      <c r="BE219" s="485">
        <f>SUMIF($CH$7:$DA$7,BE$16,$CH223:$DA223)</f>
        <v>0</v>
      </c>
      <c r="BF219" s="485">
        <f>SUMIF($CH$7:$DA$7,BE$16,$CH222:$DA222)</f>
        <v>0</v>
      </c>
      <c r="BG219" s="485">
        <f>SUMIF($CH$7:$DA$7,BE$16,$CH224:$DA224)</f>
        <v>0</v>
      </c>
      <c r="BH219" s="485">
        <f>SUMIF($CH$7:$DA$7,BH$16,$CH223:$DA223)</f>
        <v>0</v>
      </c>
      <c r="BI219" s="485">
        <f>SUMIF($CH$7:$DA$7,BH$16,$CH222:$DA222)</f>
        <v>0</v>
      </c>
      <c r="BJ219" s="485">
        <f>SUMIF($CH$7:$DA$7,BH$16,$CH224:$DA224)</f>
        <v>0</v>
      </c>
      <c r="BK219" s="485">
        <f>SUMIF($CH$7:$DA$7,BK$16,$CH223:$DA223)</f>
        <v>0</v>
      </c>
      <c r="BL219" s="485">
        <f>SUMIF($CH$7:$DA$7,BK$16,$CH222:$DA222)</f>
        <v>0</v>
      </c>
      <c r="BM219" s="485">
        <f>SUMIF($CH$7:$DA$7,BK$16,$CH224:$DA224)</f>
        <v>0</v>
      </c>
      <c r="BN219" s="485">
        <f>SUMIF($CH$7:$DA$7,BN$16,$CH223:$DA223)</f>
        <v>0</v>
      </c>
      <c r="BO219" s="485">
        <f>SUMIF($CH$7:$DA$7,BN$16,$CH222:$DA222)</f>
        <v>0</v>
      </c>
      <c r="BP219" s="485">
        <f>SUMIF($CH$7:$DA$7,BN$16,$CH224:$DA224)</f>
        <v>0</v>
      </c>
      <c r="BQ219" s="485">
        <f>SUMIF($CH$7:$DA$7,BQ$16,$CH223:$DA223)</f>
        <v>0</v>
      </c>
      <c r="BR219" s="485">
        <f>SUMIF($CH$7:$DA$7,BQ$16,$CH222:$DA222)</f>
        <v>0</v>
      </c>
      <c r="BS219" s="485">
        <f>SUMIF($CH$7:$DA$7,BQ$16,$CH224:$DA224)</f>
        <v>0</v>
      </c>
      <c r="BT219" s="485">
        <f>SUMIF($CH$7:$DA$7,BT$16,$CH223:$DA223)</f>
        <v>0</v>
      </c>
      <c r="BU219" s="485">
        <f>SUMIF($CH$7:$DA$7,BT$16,$CH222:$DA222)</f>
        <v>0</v>
      </c>
      <c r="BV219" s="485">
        <f>SUMIF($CH$7:$DA$7,BT$16,$CH224:$DA224)</f>
        <v>0</v>
      </c>
      <c r="BW219" s="485">
        <f>SUMIF($CH$7:$DA$7,BW$16,$CH223:$DA223)</f>
        <v>0</v>
      </c>
      <c r="BX219" s="485">
        <f>SUMIF($CH$7:$DA$7,BW$16,$CH222:$DA222)</f>
        <v>0</v>
      </c>
      <c r="BY219" s="485">
        <f>SUMIF($CH$7:$DA$7,BW$16,$CH224:$DA224)</f>
        <v>0</v>
      </c>
      <c r="BZ219" s="485">
        <f>SUMIF($CH$7:$DA$7,BZ$16,$CH223:$DA223)</f>
        <v>0</v>
      </c>
      <c r="CA219" s="485">
        <f>SUMIF($CH$7:$DA$7,BZ$16,$CH222:$DA222)</f>
        <v>0</v>
      </c>
      <c r="CB219" s="485">
        <f>SUMIF($CH$7:$DA$7,BZ$16,$CH224:$DA224)</f>
        <v>0</v>
      </c>
      <c r="CC219" s="37"/>
      <c r="CD219" s="317"/>
      <c r="CE219" s="317"/>
      <c r="CG219" s="72"/>
      <c r="CH219" s="321"/>
    </row>
    <row r="220" spans="2:105" ht="15" hidden="1" customHeight="1" outlineLevel="1">
      <c r="B220" s="287"/>
      <c r="C220" s="383"/>
      <c r="D220" s="318"/>
      <c r="E220" s="318"/>
      <c r="F220" s="11" t="str">
        <f>_xlfn.IFNA(INDEX(Table_Def[[Asset category]:[Unit]],MATCH(Insert_Assets!C220,Table_Def[Asset category],0),2),"")</f>
        <v/>
      </c>
      <c r="G220" s="384"/>
      <c r="H220" s="375" t="s">
        <v>221</v>
      </c>
      <c r="I220" s="385">
        <f t="shared" si="660"/>
        <v>0</v>
      </c>
      <c r="J220" s="318"/>
      <c r="K220" s="386"/>
      <c r="L220" s="312">
        <f t="shared" si="658"/>
        <v>0</v>
      </c>
      <c r="M220" s="313">
        <f t="shared" si="612"/>
        <v>1</v>
      </c>
      <c r="N220" s="312">
        <f t="shared" si="655"/>
        <v>0</v>
      </c>
      <c r="O220" s="319">
        <f>_xlfn.IFNA(INDEX(Table_Def[],MATCH(C220,Table_Def[Asset category],0),3),0)</f>
        <v>0</v>
      </c>
      <c r="Q220" s="11"/>
      <c r="R220" s="208"/>
      <c r="S220" s="208"/>
      <c r="T220" s="208"/>
      <c r="U220" s="485"/>
      <c r="V220" s="485"/>
      <c r="W220" s="485"/>
      <c r="X220" s="485"/>
      <c r="Y220" s="485"/>
      <c r="Z220" s="485"/>
      <c r="AA220" s="485"/>
      <c r="AB220" s="485"/>
      <c r="AC220" s="485"/>
      <c r="AD220" s="485"/>
      <c r="AE220" s="485"/>
      <c r="AF220" s="485"/>
      <c r="AG220" s="485"/>
      <c r="AH220" s="485"/>
      <c r="AI220" s="485"/>
      <c r="AJ220" s="485"/>
      <c r="AK220" s="485"/>
      <c r="AL220" s="485"/>
      <c r="AM220" s="485"/>
      <c r="AN220" s="485"/>
      <c r="AO220" s="485"/>
      <c r="AP220" s="485"/>
      <c r="AQ220" s="485"/>
      <c r="AR220" s="485"/>
      <c r="AS220" s="485"/>
      <c r="AT220" s="485"/>
      <c r="AU220" s="485"/>
      <c r="AV220" s="485"/>
      <c r="AW220" s="485"/>
      <c r="AX220" s="485"/>
      <c r="AY220" s="485"/>
      <c r="AZ220" s="485"/>
      <c r="BA220" s="485"/>
      <c r="BB220" s="485"/>
      <c r="BC220" s="485"/>
      <c r="BD220" s="485"/>
      <c r="BE220" s="485"/>
      <c r="BF220" s="485"/>
      <c r="BG220" s="485"/>
      <c r="BH220" s="485"/>
      <c r="BI220" s="485"/>
      <c r="BJ220" s="485"/>
      <c r="BK220" s="485"/>
      <c r="BL220" s="485"/>
      <c r="BM220" s="485"/>
      <c r="BN220" s="485"/>
      <c r="BO220" s="485"/>
      <c r="BP220" s="485"/>
      <c r="BQ220" s="485"/>
      <c r="BR220" s="485"/>
      <c r="BS220" s="485"/>
      <c r="BT220" s="485"/>
      <c r="BU220" s="485"/>
      <c r="BV220" s="485"/>
      <c r="BW220" s="485"/>
      <c r="BX220" s="485"/>
      <c r="BY220" s="485"/>
      <c r="BZ220" s="485"/>
      <c r="CA220" s="485"/>
      <c r="CB220" s="485"/>
      <c r="CC220" s="37"/>
      <c r="CD220" s="317"/>
      <c r="CE220" s="317"/>
      <c r="CF220" s="8" t="s">
        <v>218</v>
      </c>
      <c r="CG220" s="72"/>
      <c r="CH220" s="320">
        <f>IF($J219=CH$7,$O219,
IF(CG219&gt;0,CG219-1,0))</f>
        <v>0</v>
      </c>
      <c r="CI220" s="320">
        <f>IF($J219=CI$7,$O219,
IF(CH220&gt;0,CH220-1,0))</f>
        <v>0</v>
      </c>
      <c r="CJ220" s="320">
        <f t="shared" ref="CJ220" si="662">IF($J219=CJ$7,$O219,
IF(CI220&gt;0,CI220-1,0))</f>
        <v>0</v>
      </c>
      <c r="CK220" s="320">
        <f t="shared" ref="CK220" si="663">IF($J219=CK$7,$O219,
IF(CJ220&gt;0,CJ220-1,0))</f>
        <v>0</v>
      </c>
      <c r="CL220" s="320">
        <f t="shared" ref="CL220" si="664">IF($J219=CL$7,$O219,
IF(CK220&gt;0,CK220-1,0))</f>
        <v>0</v>
      </c>
      <c r="CM220" s="320">
        <f t="shared" ref="CM220" si="665">IF($J219=CM$7,$O219,
IF(CL220&gt;0,CL220-1,0))</f>
        <v>0</v>
      </c>
      <c r="CN220" s="320">
        <f t="shared" ref="CN220" si="666">IF($J219=CN$7,$O219,
IF(CM220&gt;0,CM220-1,0))</f>
        <v>0</v>
      </c>
      <c r="CO220" s="320">
        <f t="shared" ref="CO220" si="667">IF($J219=CO$7,$O219,
IF(CN220&gt;0,CN220-1,0))</f>
        <v>0</v>
      </c>
      <c r="CP220" s="320">
        <f t="shared" ref="CP220" si="668">IF($J219=CP$7,$O219,
IF(CO220&gt;0,CO220-1,0))</f>
        <v>0</v>
      </c>
      <c r="CQ220" s="320">
        <f t="shared" ref="CQ220" si="669">IF($J219=CQ$7,$O219,
IF(CP220&gt;0,CP220-1,0))</f>
        <v>0</v>
      </c>
      <c r="CR220" s="320">
        <f t="shared" ref="CR220" si="670">IF($J219=CR$7,$O219,
IF(CQ220&gt;0,CQ220-1,0))</f>
        <v>0</v>
      </c>
      <c r="CS220" s="320">
        <f t="shared" ref="CS220" si="671">IF($J219=CS$7,$O219,
IF(CR220&gt;0,CR220-1,0))</f>
        <v>0</v>
      </c>
      <c r="CT220" s="320">
        <f t="shared" ref="CT220" si="672">IF($J219=CT$7,$O219,
IF(CS220&gt;0,CS220-1,0))</f>
        <v>0</v>
      </c>
      <c r="CU220" s="320">
        <f t="shared" ref="CU220" si="673">IF($J219=CU$7,$O219,
IF(CT220&gt;0,CT220-1,0))</f>
        <v>0</v>
      </c>
      <c r="CV220" s="320">
        <f t="shared" ref="CV220" si="674">IF($J219=CV$7,$O219,
IF(CU220&gt;0,CU220-1,0))</f>
        <v>0</v>
      </c>
      <c r="CW220" s="320">
        <f t="shared" ref="CW220" si="675">IF($J219=CW$7,$O219,
IF(CV220&gt;0,CV220-1,0))</f>
        <v>0</v>
      </c>
      <c r="CX220" s="320">
        <f t="shared" ref="CX220" si="676">IF($J219=CX$7,$O219,
IF(CW220&gt;0,CW220-1,0))</f>
        <v>0</v>
      </c>
      <c r="CY220" s="320">
        <f t="shared" ref="CY220" si="677">IF($J219=CY$7,$O219,
IF(CX220&gt;0,CX220-1,0))</f>
        <v>0</v>
      </c>
      <c r="CZ220" s="320">
        <f t="shared" ref="CZ220" si="678">IF($J219=CZ$7,$O219,
IF(CY220&gt;0,CY220-1,0))</f>
        <v>0</v>
      </c>
      <c r="DA220" s="320">
        <f t="shared" ref="DA220" si="679">IF($J219=DA$7,$O219,
IF(CZ220&gt;0,CZ220-1,0))</f>
        <v>0</v>
      </c>
    </row>
    <row r="221" spans="2:105" ht="15" hidden="1" customHeight="1" outlineLevel="1">
      <c r="B221" s="287"/>
      <c r="C221" s="383"/>
      <c r="D221" s="318"/>
      <c r="E221" s="318"/>
      <c r="F221" s="11" t="str">
        <f>_xlfn.IFNA(INDEX(Table_Def[[Asset category]:[Unit]],MATCH(Insert_Assets!C221,Table_Def[Asset category],0),2),"")</f>
        <v/>
      </c>
      <c r="G221" s="384"/>
      <c r="H221" s="375" t="s">
        <v>221</v>
      </c>
      <c r="I221" s="385">
        <f t="shared" si="660"/>
        <v>0</v>
      </c>
      <c r="J221" s="318"/>
      <c r="K221" s="386"/>
      <c r="L221" s="312"/>
      <c r="M221" s="313">
        <f t="shared" si="612"/>
        <v>1</v>
      </c>
      <c r="N221" s="312">
        <f t="shared" si="655"/>
        <v>0</v>
      </c>
      <c r="O221" s="319">
        <f>_xlfn.IFNA(INDEX(Table_Def[],MATCH(C221,Table_Def[Asset category],0),3),0)</f>
        <v>0</v>
      </c>
      <c r="Q221" s="11"/>
      <c r="R221" s="208"/>
      <c r="S221" s="208"/>
      <c r="T221" s="208"/>
      <c r="U221" s="485"/>
      <c r="V221" s="485"/>
      <c r="W221" s="485"/>
      <c r="X221" s="485"/>
      <c r="Y221" s="485"/>
      <c r="Z221" s="485"/>
      <c r="AA221" s="485"/>
      <c r="AB221" s="485"/>
      <c r="AC221" s="485"/>
      <c r="AD221" s="485"/>
      <c r="AE221" s="485"/>
      <c r="AF221" s="485"/>
      <c r="AG221" s="485"/>
      <c r="AH221" s="485"/>
      <c r="AI221" s="485"/>
      <c r="AJ221" s="485"/>
      <c r="AK221" s="485"/>
      <c r="AL221" s="485"/>
      <c r="AM221" s="485"/>
      <c r="AN221" s="485"/>
      <c r="AO221" s="485"/>
      <c r="AP221" s="485"/>
      <c r="AQ221" s="485"/>
      <c r="AR221" s="485"/>
      <c r="AS221" s="485"/>
      <c r="AT221" s="485"/>
      <c r="AU221" s="485"/>
      <c r="AV221" s="485"/>
      <c r="AW221" s="485"/>
      <c r="AX221" s="485"/>
      <c r="AY221" s="485"/>
      <c r="AZ221" s="485"/>
      <c r="BA221" s="485"/>
      <c r="BB221" s="485"/>
      <c r="BC221" s="485"/>
      <c r="BD221" s="485"/>
      <c r="BE221" s="485"/>
      <c r="BF221" s="485"/>
      <c r="BG221" s="485"/>
      <c r="BH221" s="485"/>
      <c r="BI221" s="485"/>
      <c r="BJ221" s="485"/>
      <c r="BK221" s="485"/>
      <c r="BL221" s="485"/>
      <c r="BM221" s="485"/>
      <c r="BN221" s="485"/>
      <c r="BO221" s="485"/>
      <c r="BP221" s="485"/>
      <c r="BQ221" s="485"/>
      <c r="BR221" s="485"/>
      <c r="BS221" s="485"/>
      <c r="BT221" s="485"/>
      <c r="BU221" s="485"/>
      <c r="BV221" s="485"/>
      <c r="BW221" s="485"/>
      <c r="BX221" s="485"/>
      <c r="BY221" s="485"/>
      <c r="BZ221" s="485"/>
      <c r="CA221" s="485"/>
      <c r="CB221" s="485"/>
      <c r="CC221" s="37"/>
      <c r="CD221" s="317"/>
      <c r="CE221" s="317"/>
      <c r="CF221" s="8" t="s">
        <v>219</v>
      </c>
      <c r="CG221" s="72"/>
      <c r="CH221" s="320">
        <f t="shared" ref="CH221" ca="1" si="680">IF(AND(CH220=$O219,CH220&gt;0),1,IF(CH220=0,0,OFFSET(CH220,,(CH220-$O219),1,1)-CH220+1))</f>
        <v>0</v>
      </c>
      <c r="CI221" s="320">
        <f ca="1">IF(AND(CI220=$O219,CI220&gt;0),1,IF(CI220=0,0,OFFSET(CI220,,(CI220-$O219),1,1)-CI220+1))</f>
        <v>0</v>
      </c>
      <c r="CJ221" s="320">
        <f t="shared" ref="CJ221:DA221" ca="1" si="681">IF(AND(CJ220=$O219,CJ220&gt;0),1,IF(CJ220=0,0,OFFSET(CJ220,,(CJ220-$O219),1,1)-CJ220+1))</f>
        <v>0</v>
      </c>
      <c r="CK221" s="320">
        <f t="shared" ca="1" si="681"/>
        <v>0</v>
      </c>
      <c r="CL221" s="320">
        <f t="shared" ca="1" si="681"/>
        <v>0</v>
      </c>
      <c r="CM221" s="320">
        <f t="shared" ca="1" si="681"/>
        <v>0</v>
      </c>
      <c r="CN221" s="320">
        <f t="shared" ca="1" si="681"/>
        <v>0</v>
      </c>
      <c r="CO221" s="320">
        <f t="shared" ca="1" si="681"/>
        <v>0</v>
      </c>
      <c r="CP221" s="320">
        <f t="shared" ca="1" si="681"/>
        <v>0</v>
      </c>
      <c r="CQ221" s="320">
        <f t="shared" ca="1" si="681"/>
        <v>0</v>
      </c>
      <c r="CR221" s="320">
        <f t="shared" ca="1" si="681"/>
        <v>0</v>
      </c>
      <c r="CS221" s="320">
        <f t="shared" ca="1" si="681"/>
        <v>0</v>
      </c>
      <c r="CT221" s="320">
        <f t="shared" ca="1" si="681"/>
        <v>0</v>
      </c>
      <c r="CU221" s="320">
        <f t="shared" ca="1" si="681"/>
        <v>0</v>
      </c>
      <c r="CV221" s="320">
        <f t="shared" ca="1" si="681"/>
        <v>0</v>
      </c>
      <c r="CW221" s="320">
        <f t="shared" ca="1" si="681"/>
        <v>0</v>
      </c>
      <c r="CX221" s="320">
        <f t="shared" ca="1" si="681"/>
        <v>0</v>
      </c>
      <c r="CY221" s="320">
        <f t="shared" ca="1" si="681"/>
        <v>0</v>
      </c>
      <c r="CZ221" s="320">
        <f t="shared" ca="1" si="681"/>
        <v>0</v>
      </c>
      <c r="DA221" s="320">
        <f t="shared" ca="1" si="681"/>
        <v>0</v>
      </c>
    </row>
    <row r="222" spans="2:105" ht="15" hidden="1" customHeight="1" outlineLevel="1">
      <c r="B222" s="287"/>
      <c r="C222" s="383"/>
      <c r="D222" s="318"/>
      <c r="E222" s="318"/>
      <c r="F222" s="11" t="str">
        <f>_xlfn.IFNA(INDEX(Table_Def[[Asset category]:[Unit]],MATCH(Insert_Assets!C222,Table_Def[Asset category],0),2),"")</f>
        <v/>
      </c>
      <c r="G222" s="384"/>
      <c r="H222" s="375" t="s">
        <v>221</v>
      </c>
      <c r="I222" s="385">
        <f t="shared" si="660"/>
        <v>0</v>
      </c>
      <c r="J222" s="318"/>
      <c r="K222" s="386"/>
      <c r="L222" s="312">
        <f>SUMIF($K$21:$K$383,K222,$I$21:$I$383)</f>
        <v>0</v>
      </c>
      <c r="M222" s="313">
        <f t="shared" si="612"/>
        <v>1</v>
      </c>
      <c r="N222" s="312">
        <f t="shared" si="655"/>
        <v>0</v>
      </c>
      <c r="O222" s="319">
        <f>_xlfn.IFNA(INDEX(Table_Def[],MATCH(C222,Table_Def[Asset category],0),3),0)</f>
        <v>0</v>
      </c>
      <c r="Q222" s="11"/>
      <c r="R222" s="208"/>
      <c r="S222" s="208"/>
      <c r="T222" s="208"/>
      <c r="U222" s="485"/>
      <c r="V222" s="485"/>
      <c r="W222" s="485"/>
      <c r="X222" s="485"/>
      <c r="Y222" s="485"/>
      <c r="Z222" s="485"/>
      <c r="AA222" s="485"/>
      <c r="AB222" s="485"/>
      <c r="AC222" s="485"/>
      <c r="AD222" s="485"/>
      <c r="AE222" s="485"/>
      <c r="AF222" s="485"/>
      <c r="AG222" s="485"/>
      <c r="AH222" s="485"/>
      <c r="AI222" s="485"/>
      <c r="AJ222" s="485"/>
      <c r="AK222" s="485"/>
      <c r="AL222" s="485"/>
      <c r="AM222" s="485"/>
      <c r="AN222" s="485"/>
      <c r="AO222" s="485"/>
      <c r="AP222" s="485"/>
      <c r="AQ222" s="485"/>
      <c r="AR222" s="485"/>
      <c r="AS222" s="485"/>
      <c r="AT222" s="485"/>
      <c r="AU222" s="485"/>
      <c r="AV222" s="485"/>
      <c r="AW222" s="485"/>
      <c r="AX222" s="485"/>
      <c r="AY222" s="485"/>
      <c r="AZ222" s="485"/>
      <c r="BA222" s="485"/>
      <c r="BB222" s="485"/>
      <c r="BC222" s="485"/>
      <c r="BD222" s="485"/>
      <c r="BE222" s="485"/>
      <c r="BF222" s="485"/>
      <c r="BG222" s="485"/>
      <c r="BH222" s="485"/>
      <c r="BI222" s="485"/>
      <c r="BJ222" s="485"/>
      <c r="BK222" s="485"/>
      <c r="BL222" s="485"/>
      <c r="BM222" s="485"/>
      <c r="BN222" s="485"/>
      <c r="BO222" s="485"/>
      <c r="BP222" s="485"/>
      <c r="BQ222" s="485"/>
      <c r="BR222" s="485"/>
      <c r="BS222" s="485"/>
      <c r="BT222" s="485"/>
      <c r="BU222" s="485"/>
      <c r="BV222" s="485"/>
      <c r="BW222" s="485"/>
      <c r="BX222" s="485"/>
      <c r="BY222" s="485"/>
      <c r="BZ222" s="485"/>
      <c r="CA222" s="485"/>
      <c r="CB222" s="485"/>
      <c r="CC222" s="37"/>
      <c r="CD222" s="317"/>
      <c r="CE222" s="317"/>
      <c r="CF222" s="8" t="s">
        <v>205</v>
      </c>
      <c r="CH222" s="321">
        <f>IF($J219=CH$7,$I219*$M219,
IF(CG222&gt;0,+CG222-CG223,0))</f>
        <v>0</v>
      </c>
      <c r="CI222" s="321">
        <f t="shared" ref="CI222:DA222" si="682">IF($J219=CI$7,$I219*$M219,
IF(CH222&gt;0,+CH222-CH223,0))</f>
        <v>0</v>
      </c>
      <c r="CJ222" s="321">
        <f t="shared" si="682"/>
        <v>0</v>
      </c>
      <c r="CK222" s="321">
        <f t="shared" si="682"/>
        <v>0</v>
      </c>
      <c r="CL222" s="321">
        <f t="shared" si="682"/>
        <v>0</v>
      </c>
      <c r="CM222" s="321">
        <f t="shared" si="682"/>
        <v>0</v>
      </c>
      <c r="CN222" s="321">
        <f t="shared" si="682"/>
        <v>0</v>
      </c>
      <c r="CO222" s="321">
        <f t="shared" si="682"/>
        <v>0</v>
      </c>
      <c r="CP222" s="321">
        <f t="shared" si="682"/>
        <v>0</v>
      </c>
      <c r="CQ222" s="321">
        <f t="shared" si="682"/>
        <v>0</v>
      </c>
      <c r="CR222" s="321">
        <f t="shared" si="682"/>
        <v>0</v>
      </c>
      <c r="CS222" s="321">
        <f t="shared" si="682"/>
        <v>0</v>
      </c>
      <c r="CT222" s="321">
        <f t="shared" si="682"/>
        <v>0</v>
      </c>
      <c r="CU222" s="321">
        <f t="shared" si="682"/>
        <v>0</v>
      </c>
      <c r="CV222" s="321">
        <f t="shared" si="682"/>
        <v>0</v>
      </c>
      <c r="CW222" s="321">
        <f t="shared" si="682"/>
        <v>0</v>
      </c>
      <c r="CX222" s="321">
        <f t="shared" si="682"/>
        <v>0</v>
      </c>
      <c r="CY222" s="321">
        <f t="shared" si="682"/>
        <v>0</v>
      </c>
      <c r="CZ222" s="321">
        <f t="shared" si="682"/>
        <v>0</v>
      </c>
      <c r="DA222" s="321">
        <f t="shared" si="682"/>
        <v>0</v>
      </c>
    </row>
    <row r="223" spans="2:105" ht="15" hidden="1" customHeight="1" outlineLevel="1">
      <c r="B223" s="287"/>
      <c r="C223" s="383"/>
      <c r="D223" s="318"/>
      <c r="E223" s="318"/>
      <c r="F223" s="11" t="str">
        <f>_xlfn.IFNA(INDEX(Table_Def[[Asset category]:[Unit]],MATCH(Insert_Assets!C223,Table_Def[Asset category],0),2),"")</f>
        <v/>
      </c>
      <c r="G223" s="384"/>
      <c r="H223" s="375" t="s">
        <v>221</v>
      </c>
      <c r="I223" s="385">
        <f t="shared" si="660"/>
        <v>0</v>
      </c>
      <c r="J223" s="318"/>
      <c r="K223" s="386"/>
      <c r="L223" s="312">
        <f>SUMIF($K$21:$K$383,K223,$I$21:$I$383)</f>
        <v>0</v>
      </c>
      <c r="M223" s="313">
        <f t="shared" si="612"/>
        <v>1</v>
      </c>
      <c r="N223" s="312">
        <f t="shared" si="655"/>
        <v>0</v>
      </c>
      <c r="O223" s="319">
        <f>_xlfn.IFNA(INDEX(Table_Def[],MATCH(C223,Table_Def[Asset category],0),3),0)</f>
        <v>0</v>
      </c>
      <c r="Q223" s="11"/>
      <c r="R223" s="208"/>
      <c r="S223" s="208"/>
      <c r="T223" s="208"/>
      <c r="U223" s="485"/>
      <c r="V223" s="485"/>
      <c r="W223" s="485"/>
      <c r="X223" s="485"/>
      <c r="Y223" s="485"/>
      <c r="Z223" s="485"/>
      <c r="AA223" s="485"/>
      <c r="AB223" s="485"/>
      <c r="AC223" s="485"/>
      <c r="AD223" s="485"/>
      <c r="AE223" s="485"/>
      <c r="AF223" s="485"/>
      <c r="AG223" s="485"/>
      <c r="AH223" s="485"/>
      <c r="AI223" s="485"/>
      <c r="AJ223" s="485"/>
      <c r="AK223" s="485"/>
      <c r="AL223" s="485"/>
      <c r="AM223" s="485"/>
      <c r="AN223" s="485"/>
      <c r="AO223" s="485"/>
      <c r="AP223" s="485"/>
      <c r="AQ223" s="485"/>
      <c r="AR223" s="485"/>
      <c r="AS223" s="485"/>
      <c r="AT223" s="485"/>
      <c r="AU223" s="485"/>
      <c r="AV223" s="485"/>
      <c r="AW223" s="485"/>
      <c r="AX223" s="485"/>
      <c r="AY223" s="485"/>
      <c r="AZ223" s="485"/>
      <c r="BA223" s="485"/>
      <c r="BB223" s="485"/>
      <c r="BC223" s="485"/>
      <c r="BD223" s="485"/>
      <c r="BE223" s="485"/>
      <c r="BF223" s="485"/>
      <c r="BG223" s="485"/>
      <c r="BH223" s="485"/>
      <c r="BI223" s="485"/>
      <c r="BJ223" s="485"/>
      <c r="BK223" s="485"/>
      <c r="BL223" s="485"/>
      <c r="BM223" s="485"/>
      <c r="BN223" s="485"/>
      <c r="BO223" s="485"/>
      <c r="BP223" s="485"/>
      <c r="BQ223" s="485"/>
      <c r="BR223" s="485"/>
      <c r="BS223" s="485"/>
      <c r="BT223" s="485"/>
      <c r="BU223" s="485"/>
      <c r="BV223" s="485"/>
      <c r="BW223" s="485"/>
      <c r="BX223" s="485"/>
      <c r="BY223" s="485"/>
      <c r="BZ223" s="485"/>
      <c r="CA223" s="485"/>
      <c r="CB223" s="485"/>
      <c r="CC223" s="37"/>
      <c r="CD223" s="317"/>
      <c r="CE223" s="317"/>
      <c r="CF223" s="8" t="s">
        <v>206</v>
      </c>
      <c r="CG223" s="321"/>
      <c r="CH223" s="321" t="e">
        <f>IF(CH224&lt;1,0,CH225-CH224)</f>
        <v>#DIV/0!</v>
      </c>
      <c r="CI223" s="321" t="e">
        <f t="shared" ref="CI223:DA223" si="683">IF(CI224&lt;1,0,CI225-CI224)</f>
        <v>#DIV/0!</v>
      </c>
      <c r="CJ223" s="321" t="e">
        <f t="shared" si="683"/>
        <v>#DIV/0!</v>
      </c>
      <c r="CK223" s="321" t="e">
        <f t="shared" si="683"/>
        <v>#DIV/0!</v>
      </c>
      <c r="CL223" s="321" t="e">
        <f t="shared" si="683"/>
        <v>#DIV/0!</v>
      </c>
      <c r="CM223" s="321" t="e">
        <f t="shared" si="683"/>
        <v>#DIV/0!</v>
      </c>
      <c r="CN223" s="321" t="e">
        <f t="shared" si="683"/>
        <v>#DIV/0!</v>
      </c>
      <c r="CO223" s="321" t="e">
        <f t="shared" si="683"/>
        <v>#DIV/0!</v>
      </c>
      <c r="CP223" s="321" t="e">
        <f t="shared" si="683"/>
        <v>#DIV/0!</v>
      </c>
      <c r="CQ223" s="321" t="e">
        <f t="shared" si="683"/>
        <v>#DIV/0!</v>
      </c>
      <c r="CR223" s="321" t="e">
        <f t="shared" si="683"/>
        <v>#DIV/0!</v>
      </c>
      <c r="CS223" s="321" t="e">
        <f t="shared" si="683"/>
        <v>#DIV/0!</v>
      </c>
      <c r="CT223" s="321" t="e">
        <f t="shared" si="683"/>
        <v>#DIV/0!</v>
      </c>
      <c r="CU223" s="321" t="e">
        <f t="shared" si="683"/>
        <v>#DIV/0!</v>
      </c>
      <c r="CV223" s="321" t="e">
        <f t="shared" si="683"/>
        <v>#DIV/0!</v>
      </c>
      <c r="CW223" s="321" t="e">
        <f t="shared" si="683"/>
        <v>#DIV/0!</v>
      </c>
      <c r="CX223" s="321" t="e">
        <f t="shared" si="683"/>
        <v>#DIV/0!</v>
      </c>
      <c r="CY223" s="321" t="e">
        <f t="shared" si="683"/>
        <v>#DIV/0!</v>
      </c>
      <c r="CZ223" s="321" t="e">
        <f t="shared" si="683"/>
        <v>#DIV/0!</v>
      </c>
      <c r="DA223" s="321" t="e">
        <f t="shared" si="683"/>
        <v>#DIV/0!</v>
      </c>
    </row>
    <row r="224" spans="2:105" ht="15" hidden="1" customHeight="1" outlineLevel="1">
      <c r="B224" s="287"/>
      <c r="C224" s="383"/>
      <c r="D224" s="318"/>
      <c r="E224" s="318"/>
      <c r="F224" s="11" t="str">
        <f>_xlfn.IFNA(INDEX(Table_Def[[Asset category]:[Unit]],MATCH(Insert_Assets!C224,Table_Def[Asset category],0),2),"")</f>
        <v/>
      </c>
      <c r="G224" s="384"/>
      <c r="H224" s="375" t="s">
        <v>221</v>
      </c>
      <c r="I224" s="385">
        <f t="shared" si="660"/>
        <v>0</v>
      </c>
      <c r="J224" s="318"/>
      <c r="K224" s="386"/>
      <c r="L224" s="312">
        <f>SUMIF($K$21:$K$383,K224,$I$21:$I$383)</f>
        <v>0</v>
      </c>
      <c r="M224" s="313">
        <f t="shared" si="612"/>
        <v>1</v>
      </c>
      <c r="N224" s="312">
        <f t="shared" si="655"/>
        <v>0</v>
      </c>
      <c r="O224" s="319">
        <f>_xlfn.IFNA(INDEX(Table_Def[],MATCH(C224,Table_Def[Asset category],0),3),0)</f>
        <v>0</v>
      </c>
      <c r="Q224" s="11"/>
      <c r="R224" s="208"/>
      <c r="S224" s="208"/>
      <c r="T224" s="208"/>
      <c r="U224" s="485"/>
      <c r="V224" s="485"/>
      <c r="W224" s="485"/>
      <c r="X224" s="485"/>
      <c r="Y224" s="485"/>
      <c r="Z224" s="485"/>
      <c r="AA224" s="485"/>
      <c r="AB224" s="485"/>
      <c r="AC224" s="485"/>
      <c r="AD224" s="485"/>
      <c r="AE224" s="485"/>
      <c r="AF224" s="485"/>
      <c r="AG224" s="485"/>
      <c r="AH224" s="485"/>
      <c r="AI224" s="485"/>
      <c r="AJ224" s="485"/>
      <c r="AK224" s="485"/>
      <c r="AL224" s="485"/>
      <c r="AM224" s="485"/>
      <c r="AN224" s="485"/>
      <c r="AO224" s="485"/>
      <c r="AP224" s="485"/>
      <c r="AQ224" s="485"/>
      <c r="AR224" s="485"/>
      <c r="AS224" s="485"/>
      <c r="AT224" s="485"/>
      <c r="AU224" s="485"/>
      <c r="AV224" s="485"/>
      <c r="AW224" s="485"/>
      <c r="AX224" s="485"/>
      <c r="AY224" s="485"/>
      <c r="AZ224" s="485"/>
      <c r="BA224" s="485"/>
      <c r="BB224" s="485"/>
      <c r="BC224" s="485"/>
      <c r="BD224" s="485"/>
      <c r="BE224" s="485"/>
      <c r="BF224" s="485"/>
      <c r="BG224" s="485"/>
      <c r="BH224" s="485"/>
      <c r="BI224" s="485"/>
      <c r="BJ224" s="485"/>
      <c r="BK224" s="485"/>
      <c r="BL224" s="485"/>
      <c r="BM224" s="485"/>
      <c r="BN224" s="485"/>
      <c r="BO224" s="485"/>
      <c r="BP224" s="485"/>
      <c r="BQ224" s="485"/>
      <c r="BR224" s="485"/>
      <c r="BS224" s="485"/>
      <c r="BT224" s="485"/>
      <c r="BU224" s="485"/>
      <c r="BV224" s="485"/>
      <c r="BW224" s="485"/>
      <c r="BX224" s="485"/>
      <c r="BY224" s="485"/>
      <c r="BZ224" s="485"/>
      <c r="CA224" s="485"/>
      <c r="CB224" s="485"/>
      <c r="CC224" s="37"/>
      <c r="CD224" s="317"/>
      <c r="CE224" s="317"/>
      <c r="CF224" s="8" t="s">
        <v>207</v>
      </c>
      <c r="CH224" s="321" t="e">
        <f>CH222*Insert_Finance!$D$32</f>
        <v>#DIV/0!</v>
      </c>
      <c r="CI224" s="321" t="e">
        <f>CI222*Insert_Finance!$D$32</f>
        <v>#DIV/0!</v>
      </c>
      <c r="CJ224" s="321" t="e">
        <f>CJ222*Insert_Finance!$D$32</f>
        <v>#DIV/0!</v>
      </c>
      <c r="CK224" s="321" t="e">
        <f>CK222*Insert_Finance!$D$32</f>
        <v>#DIV/0!</v>
      </c>
      <c r="CL224" s="321" t="e">
        <f>CL222*Insert_Finance!$D$32</f>
        <v>#DIV/0!</v>
      </c>
      <c r="CM224" s="321" t="e">
        <f>CM222*Insert_Finance!$D$32</f>
        <v>#DIV/0!</v>
      </c>
      <c r="CN224" s="321" t="e">
        <f>CN222*Insert_Finance!$D$32</f>
        <v>#DIV/0!</v>
      </c>
      <c r="CO224" s="321" t="e">
        <f>CO222*Insert_Finance!$D$32</f>
        <v>#DIV/0!</v>
      </c>
      <c r="CP224" s="321" t="e">
        <f>CP222*Insert_Finance!$D$32</f>
        <v>#DIV/0!</v>
      </c>
      <c r="CQ224" s="321" t="e">
        <f>CQ222*Insert_Finance!$D$32</f>
        <v>#DIV/0!</v>
      </c>
      <c r="CR224" s="321" t="e">
        <f>CR222*Insert_Finance!$D$32</f>
        <v>#DIV/0!</v>
      </c>
      <c r="CS224" s="321" t="e">
        <f>CS222*Insert_Finance!$D$32</f>
        <v>#DIV/0!</v>
      </c>
      <c r="CT224" s="321" t="e">
        <f>CT222*Insert_Finance!$D$32</f>
        <v>#DIV/0!</v>
      </c>
      <c r="CU224" s="321" t="e">
        <f>CU222*Insert_Finance!$D$32</f>
        <v>#DIV/0!</v>
      </c>
      <c r="CV224" s="321" t="e">
        <f>CV222*Insert_Finance!$D$32</f>
        <v>#DIV/0!</v>
      </c>
      <c r="CW224" s="321" t="e">
        <f>CW222*Insert_Finance!$D$32</f>
        <v>#DIV/0!</v>
      </c>
      <c r="CX224" s="321" t="e">
        <f>CX222*Insert_Finance!$D$32</f>
        <v>#DIV/0!</v>
      </c>
      <c r="CY224" s="321" t="e">
        <f>CY222*Insert_Finance!$D$32</f>
        <v>#DIV/0!</v>
      </c>
      <c r="CZ224" s="321" t="e">
        <f>CZ222*Insert_Finance!$D$32</f>
        <v>#DIV/0!</v>
      </c>
      <c r="DA224" s="321" t="e">
        <f>DA222*Insert_Finance!$D$32</f>
        <v>#DIV/0!</v>
      </c>
    </row>
    <row r="225" spans="2:105" ht="15" hidden="1" customHeight="1" outlineLevel="1">
      <c r="B225" s="287"/>
      <c r="C225" s="383"/>
      <c r="D225" s="318"/>
      <c r="E225" s="318"/>
      <c r="F225" s="11" t="str">
        <f>_xlfn.IFNA(INDEX(Table_Def[[Asset category]:[Unit]],MATCH(Insert_Assets!C225,Table_Def[Asset category],0),2),"")</f>
        <v/>
      </c>
      <c r="G225" s="384"/>
      <c r="H225" s="375" t="s">
        <v>221</v>
      </c>
      <c r="I225" s="385">
        <f t="shared" si="660"/>
        <v>0</v>
      </c>
      <c r="J225" s="318"/>
      <c r="K225" s="386"/>
      <c r="L225" s="312">
        <f>SUMIF($K$21:$K$383,K225,$I$21:$I$383)</f>
        <v>0</v>
      </c>
      <c r="M225" s="313">
        <f t="shared" si="612"/>
        <v>1</v>
      </c>
      <c r="N225" s="312">
        <f t="shared" si="655"/>
        <v>0</v>
      </c>
      <c r="O225" s="319">
        <f>_xlfn.IFNA(INDEX(Table_Def[],MATCH(C225,Table_Def[Asset category],0),3),0)</f>
        <v>0</v>
      </c>
      <c r="Q225" s="11"/>
      <c r="R225" s="208"/>
      <c r="S225" s="208"/>
      <c r="T225" s="208"/>
      <c r="U225" s="485"/>
      <c r="V225" s="485"/>
      <c r="W225" s="485"/>
      <c r="X225" s="485"/>
      <c r="Y225" s="485"/>
      <c r="Z225" s="485"/>
      <c r="AA225" s="485"/>
      <c r="AB225" s="485"/>
      <c r="AC225" s="485"/>
      <c r="AD225" s="485"/>
      <c r="AE225" s="485"/>
      <c r="AF225" s="485"/>
      <c r="AG225" s="485"/>
      <c r="AH225" s="485"/>
      <c r="AI225" s="485"/>
      <c r="AJ225" s="485"/>
      <c r="AK225" s="485"/>
      <c r="AL225" s="485"/>
      <c r="AM225" s="485"/>
      <c r="AN225" s="485"/>
      <c r="AO225" s="485"/>
      <c r="AP225" s="485"/>
      <c r="AQ225" s="485"/>
      <c r="AR225" s="485"/>
      <c r="AS225" s="485"/>
      <c r="AT225" s="485"/>
      <c r="AU225" s="485"/>
      <c r="AV225" s="485"/>
      <c r="AW225" s="485"/>
      <c r="AX225" s="485"/>
      <c r="AY225" s="485"/>
      <c r="AZ225" s="485"/>
      <c r="BA225" s="485"/>
      <c r="BB225" s="485"/>
      <c r="BC225" s="485"/>
      <c r="BD225" s="485"/>
      <c r="BE225" s="485"/>
      <c r="BF225" s="485"/>
      <c r="BG225" s="485"/>
      <c r="BH225" s="485"/>
      <c r="BI225" s="485"/>
      <c r="BJ225" s="485"/>
      <c r="BK225" s="485"/>
      <c r="BL225" s="485"/>
      <c r="BM225" s="485"/>
      <c r="BN225" s="485"/>
      <c r="BO225" s="485"/>
      <c r="BP225" s="485"/>
      <c r="BQ225" s="485"/>
      <c r="BR225" s="485"/>
      <c r="BS225" s="485"/>
      <c r="BT225" s="485"/>
      <c r="BU225" s="485"/>
      <c r="BV225" s="485"/>
      <c r="BW225" s="485"/>
      <c r="BX225" s="485"/>
      <c r="BY225" s="485"/>
      <c r="BZ225" s="485"/>
      <c r="CA225" s="485"/>
      <c r="CB225" s="485"/>
      <c r="CC225" s="37"/>
      <c r="CD225" s="317"/>
      <c r="CE225" s="317"/>
      <c r="CF225" s="8" t="s">
        <v>208</v>
      </c>
      <c r="CG225" s="321"/>
      <c r="CH225" s="321">
        <f ca="1">IF(CH222=0,0,
IF(CH222&lt;1,0,
IF($O219-CH220&lt;&gt;$O219,-PMT(Insert_Finance!$D$32,$O219,OFFSET(CH222,,(CH220-$O219),1,1),0,0),
IF(CH220=0,0,CG225))))</f>
        <v>0</v>
      </c>
      <c r="CI225" s="321">
        <f ca="1">IF(CI222=0,0,
IF(CI222&lt;1,0,
IF($O219-CI220&lt;&gt;$O219,-PMT(Insert_Finance!$D$32,$O219,OFFSET(CI222,,(CI220-$O219),1,1),0,0),
IF(CI220=0,0,CH225))))</f>
        <v>0</v>
      </c>
      <c r="CJ225" s="321">
        <f ca="1">IF(CJ222=0,0,
IF(CJ222&lt;1,0,
IF($O219-CJ220&lt;&gt;$O219,-PMT(Insert_Finance!$D$32,$O219,OFFSET(CJ222,,(CJ220-$O219),1,1),0,0),
IF(CJ220=0,0,CI225))))</f>
        <v>0</v>
      </c>
      <c r="CK225" s="321">
        <f ca="1">IF(CK222=0,0,
IF(CK222&lt;1,0,
IF($O219-CK220&lt;&gt;$O219,-PMT(Insert_Finance!$D$32,$O219,OFFSET(CK222,,(CK220-$O219),1,1),0,0),
IF(CK220=0,0,CJ225))))</f>
        <v>0</v>
      </c>
      <c r="CL225" s="321">
        <f ca="1">IF(CL222=0,0,
IF(CL222&lt;1,0,
IF($O219-CL220&lt;&gt;$O219,-PMT(Insert_Finance!$D$32,$O219,OFFSET(CL222,,(CL220-$O219),1,1),0,0),
IF(CL220=0,0,CK225))))</f>
        <v>0</v>
      </c>
      <c r="CM225" s="321">
        <f ca="1">IF(CM222=0,0,
IF(CM222&lt;1,0,
IF($O219-CM220&lt;&gt;$O219,-PMT(Insert_Finance!$D$32,$O219,OFFSET(CM222,,(CM220-$O219),1,1),0,0),
IF(CM220=0,0,CL225))))</f>
        <v>0</v>
      </c>
      <c r="CN225" s="321">
        <f ca="1">IF(CN222=0,0,
IF(CN222&lt;1,0,
IF($O219-CN220&lt;&gt;$O219,-PMT(Insert_Finance!$D$32,$O219,OFFSET(CN222,,(CN220-$O219),1,1),0,0),
IF(CN220=0,0,CM225))))</f>
        <v>0</v>
      </c>
      <c r="CO225" s="321">
        <f ca="1">IF(CO222=0,0,
IF(CO222&lt;1,0,
IF($O219-CO220&lt;&gt;$O219,-PMT(Insert_Finance!$D$32,$O219,OFFSET(CO222,,(CO220-$O219),1,1),0,0),
IF(CO220=0,0,CN225))))</f>
        <v>0</v>
      </c>
      <c r="CP225" s="321">
        <f ca="1">IF(CP222=0,0,
IF(CP222&lt;1,0,
IF($O219-CP220&lt;&gt;$O219,-PMT(Insert_Finance!$D$32,$O219,OFFSET(CP222,,(CP220-$O219),1,1),0,0),
IF(CP220=0,0,CO225))))</f>
        <v>0</v>
      </c>
      <c r="CQ225" s="321">
        <f ca="1">IF(CQ222=0,0,
IF(CQ222&lt;1,0,
IF($O219-CQ220&lt;&gt;$O219,-PMT(Insert_Finance!$D$32,$O219,OFFSET(CQ222,,(CQ220-$O219),1,1),0,0),
IF(CQ220=0,0,CP225))))</f>
        <v>0</v>
      </c>
      <c r="CR225" s="321">
        <f ca="1">IF(CR222=0,0,
IF(CR222&lt;1,0,
IF($O219-CR220&lt;&gt;$O219,-PMT(Insert_Finance!$D$32,$O219,OFFSET(CR222,,(CR220-$O219),1,1),0,0),
IF(CR220=0,0,CQ225))))</f>
        <v>0</v>
      </c>
      <c r="CS225" s="321">
        <f ca="1">IF(CS222=0,0,
IF(CS222&lt;1,0,
IF($O219-CS220&lt;&gt;$O219,-PMT(Insert_Finance!$D$32,$O219,OFFSET(CS222,,(CS220-$O219),1,1),0,0),
IF(CS220=0,0,CR225))))</f>
        <v>0</v>
      </c>
      <c r="CT225" s="321">
        <f ca="1">IF(CT222=0,0,
IF(CT222&lt;1,0,
IF($O219-CT220&lt;&gt;$O219,-PMT(Insert_Finance!$D$32,$O219,OFFSET(CT222,,(CT220-$O219),1,1),0,0),
IF(CT220=0,0,CS225))))</f>
        <v>0</v>
      </c>
      <c r="CU225" s="321">
        <f ca="1">IF(CU222=0,0,
IF(CU222&lt;1,0,
IF($O219-CU220&lt;&gt;$O219,-PMT(Insert_Finance!$D$32,$O219,OFFSET(CU222,,(CU220-$O219),1,1),0,0),
IF(CU220=0,0,CT225))))</f>
        <v>0</v>
      </c>
      <c r="CV225" s="321">
        <f ca="1">IF(CV222=0,0,
IF(CV222&lt;1,0,
IF($O219-CV220&lt;&gt;$O219,-PMT(Insert_Finance!$D$32,$O219,OFFSET(CV222,,(CV220-$O219),1,1),0,0),
IF(CV220=0,0,CU225))))</f>
        <v>0</v>
      </c>
      <c r="CW225" s="321">
        <f ca="1">IF(CW222=0,0,
IF(CW222&lt;1,0,
IF($O219-CW220&lt;&gt;$O219,-PMT(Insert_Finance!$D$32,$O219,OFFSET(CW222,,(CW220-$O219),1,1),0,0),
IF(CW220=0,0,CV225))))</f>
        <v>0</v>
      </c>
      <c r="CX225" s="321">
        <f ca="1">IF(CX222=0,0,
IF(CX222&lt;1,0,
IF($O219-CX220&lt;&gt;$O219,-PMT(Insert_Finance!$D$32,$O219,OFFSET(CX222,,(CX220-$O219),1,1),0,0),
IF(CX220=0,0,CW225))))</f>
        <v>0</v>
      </c>
      <c r="CY225" s="321">
        <f ca="1">IF(CY222=0,0,
IF(CY222&lt;1,0,
IF($O219-CY220&lt;&gt;$O219,-PMT(Insert_Finance!$D$32,$O219,OFFSET(CY222,,(CY220-$O219),1,1),0,0),
IF(CY220=0,0,CX225))))</f>
        <v>0</v>
      </c>
      <c r="CZ225" s="321">
        <f ca="1">IF(CZ222=0,0,
IF(CZ222&lt;1,0,
IF($O219-CZ220&lt;&gt;$O219,-PMT(Insert_Finance!$D$32,$O219,OFFSET(CZ222,,(CZ220-$O219),1,1),0,0),
IF(CZ220=0,0,CY225))))</f>
        <v>0</v>
      </c>
      <c r="DA225" s="321">
        <f ca="1">IF(DA222=0,0,
IF(DA222&lt;1,0,
IF($O219-DA220&lt;&gt;$O219,-PMT(Insert_Finance!$D$32,$O219,OFFSET(DA222,,(DA220-$O219),1,1),0,0),
IF(DA220=0,0,CZ225))))</f>
        <v>0</v>
      </c>
    </row>
    <row r="226" spans="2:105" s="296" customFormat="1" ht="30" hidden="1" customHeight="1" collapsed="1">
      <c r="B226" s="290"/>
      <c r="C226" s="607"/>
      <c r="D226" s="607"/>
      <c r="E226" s="607"/>
      <c r="F226" s="607"/>
      <c r="G226" s="607"/>
      <c r="H226" s="607"/>
      <c r="I226" s="607"/>
      <c r="J226" s="607"/>
      <c r="K226" s="607"/>
      <c r="L226" s="607"/>
      <c r="M226" s="607"/>
      <c r="N226" s="607"/>
      <c r="O226" s="607"/>
      <c r="Q226" s="297"/>
      <c r="R226" s="452"/>
      <c r="S226" s="452"/>
      <c r="T226" s="452"/>
      <c r="U226" s="489"/>
      <c r="V226" s="489"/>
      <c r="W226" s="489"/>
      <c r="X226" s="489"/>
      <c r="Y226" s="489"/>
      <c r="Z226" s="489"/>
      <c r="AA226" s="489"/>
      <c r="AB226" s="489"/>
      <c r="AC226" s="489"/>
      <c r="AD226" s="489"/>
      <c r="AE226" s="489"/>
      <c r="AF226" s="489"/>
      <c r="AG226" s="489"/>
      <c r="AH226" s="489"/>
      <c r="AI226" s="489"/>
      <c r="AJ226" s="489"/>
      <c r="AK226" s="489"/>
      <c r="AL226" s="489"/>
      <c r="AM226" s="489"/>
      <c r="AN226" s="489"/>
      <c r="AO226" s="489"/>
      <c r="AP226" s="489"/>
      <c r="AQ226" s="489"/>
      <c r="AR226" s="489"/>
      <c r="AS226" s="489"/>
      <c r="AT226" s="489"/>
      <c r="AU226" s="489"/>
      <c r="AV226" s="489"/>
      <c r="AW226" s="489"/>
      <c r="AX226" s="489"/>
      <c r="AY226" s="489"/>
      <c r="AZ226" s="489"/>
      <c r="BA226" s="489"/>
      <c r="BB226" s="489"/>
      <c r="BC226" s="489"/>
      <c r="BD226" s="489"/>
      <c r="BE226" s="489"/>
      <c r="BF226" s="489"/>
      <c r="BG226" s="489"/>
      <c r="BH226" s="489"/>
      <c r="BI226" s="489"/>
      <c r="BJ226" s="489"/>
      <c r="BK226" s="489"/>
      <c r="BL226" s="489"/>
      <c r="BM226" s="489"/>
      <c r="BN226" s="489"/>
      <c r="BO226" s="489"/>
      <c r="BP226" s="489"/>
      <c r="BQ226" s="489"/>
      <c r="BR226" s="489"/>
      <c r="BS226" s="489"/>
      <c r="BT226" s="489"/>
      <c r="BU226" s="489"/>
      <c r="BV226" s="489"/>
      <c r="BW226" s="489"/>
      <c r="BX226" s="489"/>
      <c r="BY226" s="489"/>
      <c r="BZ226" s="489"/>
      <c r="CA226" s="489"/>
      <c r="CB226" s="489"/>
      <c r="CC226" s="298"/>
      <c r="CD226" s="299"/>
      <c r="CE226" s="299"/>
      <c r="CG226" s="300"/>
      <c r="CH226" s="300"/>
      <c r="CI226" s="300"/>
      <c r="CJ226" s="300"/>
      <c r="CK226" s="300"/>
      <c r="CL226" s="300"/>
      <c r="CM226" s="300"/>
      <c r="CN226" s="300"/>
      <c r="CO226" s="300"/>
      <c r="CP226" s="300"/>
      <c r="CQ226" s="300"/>
      <c r="CR226" s="300"/>
      <c r="CS226" s="300"/>
      <c r="CT226" s="300"/>
      <c r="CU226" s="300"/>
      <c r="CV226" s="300"/>
      <c r="CW226" s="300"/>
      <c r="CX226" s="300"/>
      <c r="CY226" s="300"/>
      <c r="CZ226" s="300"/>
      <c r="DA226" s="300"/>
    </row>
    <row r="227" spans="2:105" ht="30" hidden="1" customHeight="1">
      <c r="B227" s="287"/>
      <c r="C227" s="310"/>
      <c r="D227" s="310"/>
      <c r="E227" s="310"/>
      <c r="F227" s="311" t="str">
        <f>_xlfn.IFNA(INDEX(Table_Def[[Asset category]:[Unit]],MATCH(Insert_Assets!C227,Table_Def[Asset category],0),2),"")</f>
        <v/>
      </c>
      <c r="G227" s="481"/>
      <c r="H227" s="440" t="s">
        <v>221</v>
      </c>
      <c r="I227" s="479">
        <f t="shared" si="660"/>
        <v>0</v>
      </c>
      <c r="J227" s="376" t="s">
        <v>57</v>
      </c>
      <c r="K227" s="377"/>
      <c r="L227" s="312">
        <f>SUMIF($K$21:$K$383,K227,$I$21:$I$383)</f>
        <v>0</v>
      </c>
      <c r="M227" s="313">
        <f t="shared" ref="M227:M240" si="684">_xlfn.IFNA(IF(K227=0,1,IF(1-(INDEX($C$11:$D$11,MATCH(K227,$C$11:$C$11,0),2)/L227)&lt;0,0,1-(INDEX($C$11:$D$11,MATCH(K227,$C$11:$C$11,0),2)/L227))),1)</f>
        <v>1</v>
      </c>
      <c r="N227" s="312">
        <f t="shared" si="655"/>
        <v>0</v>
      </c>
      <c r="O227" s="208">
        <f>_xlfn.IFNA(IF(INDEX(Table_Def[],MATCH(C227,Table_Def[Asset category],0),3)=0,20,INDEX(Table_Def[],MATCH(C227,Table_Def[Asset category],0),3)),0)</f>
        <v>0</v>
      </c>
      <c r="Q227" s="11"/>
      <c r="R227" s="208"/>
      <c r="S227" s="208"/>
      <c r="T227" s="208"/>
      <c r="U227" s="485">
        <f>SUMIF($CH$7:$DA$7,U$16,$CH231:$DA231)</f>
        <v>0</v>
      </c>
      <c r="V227" s="485">
        <f>SUMIF($CH$7:$DA$7,U$16,$CH230:$DA230)</f>
        <v>0</v>
      </c>
      <c r="W227" s="485">
        <f>SUMIF($CH$7:$DA$7,U$16,$CH232:$DA232)</f>
        <v>0</v>
      </c>
      <c r="X227" s="485">
        <f>SUMIF($CH$7:$DA$7,X$16,$CH231:$DA231)</f>
        <v>0</v>
      </c>
      <c r="Y227" s="485">
        <f>SUMIF($CH$7:$DA$7,X$16,$CH230:$DA230)</f>
        <v>0</v>
      </c>
      <c r="Z227" s="485">
        <f>SUMIF($CH$7:$DA$7,X$16,$CH232:$DA232)</f>
        <v>0</v>
      </c>
      <c r="AA227" s="485">
        <f>SUMIF($CH$7:$DA$7,AA$16,$CH231:$DA231)</f>
        <v>0</v>
      </c>
      <c r="AB227" s="485">
        <f>SUMIF($CH$7:$DA$7,AA$16,$CH230:$DA230)</f>
        <v>0</v>
      </c>
      <c r="AC227" s="485">
        <f>SUMIF($CH$7:$DA$7,AA$16,$CH232:$DA232)</f>
        <v>0</v>
      </c>
      <c r="AD227" s="485">
        <f>SUMIF($CH$7:$DA$7,AD$16,$CH231:$DA231)</f>
        <v>0</v>
      </c>
      <c r="AE227" s="485">
        <f>SUMIF($CH$7:$DA$7,AD$16,$CH230:$DA230)</f>
        <v>0</v>
      </c>
      <c r="AF227" s="485">
        <f>SUMIF($CH$7:$DA$7,AD$16,$CH232:$DA232)</f>
        <v>0</v>
      </c>
      <c r="AG227" s="485">
        <f>SUMIF($CH$7:$DA$7,AG$16,$CH231:$DA231)</f>
        <v>0</v>
      </c>
      <c r="AH227" s="485">
        <f>SUMIF($CH$7:$DA$7,AG$16,$CH230:$DA230)</f>
        <v>0</v>
      </c>
      <c r="AI227" s="485">
        <f>SUMIF($CH$7:$DA$7,AG$16,$CH232:$DA232)</f>
        <v>0</v>
      </c>
      <c r="AJ227" s="485">
        <f>SUMIF($CH$7:$DA$7,AJ$16,$CH231:$DA231)</f>
        <v>0</v>
      </c>
      <c r="AK227" s="485">
        <f>SUMIF($CH$7:$DA$7,AJ$16,$CH230:$DA230)</f>
        <v>0</v>
      </c>
      <c r="AL227" s="485">
        <f>SUMIF($CH$7:$DA$7,AJ$16,$CH232:$DA232)</f>
        <v>0</v>
      </c>
      <c r="AM227" s="485">
        <f>SUMIF($CH$7:$DA$7,AM$16,$CH231:$DA231)</f>
        <v>0</v>
      </c>
      <c r="AN227" s="485">
        <f>SUMIF($CH$7:$DA$7,AM$16,$CH230:$DA230)</f>
        <v>0</v>
      </c>
      <c r="AO227" s="485">
        <f>SUMIF($CH$7:$DA$7,AM$16,$CH232:$DA232)</f>
        <v>0</v>
      </c>
      <c r="AP227" s="485">
        <f>SUMIF($CH$7:$DA$7,AP$16,$CH231:$DA231)</f>
        <v>0</v>
      </c>
      <c r="AQ227" s="485">
        <f>SUMIF($CH$7:$DA$7,AP$16,$CH230:$DA230)</f>
        <v>0</v>
      </c>
      <c r="AR227" s="485">
        <f>SUMIF($CH$7:$DA$7,AP$16,$CH232:$DA232)</f>
        <v>0</v>
      </c>
      <c r="AS227" s="485">
        <f>SUMIF($CH$7:$DA$7,AS$16,$CH231:$DA231)</f>
        <v>0</v>
      </c>
      <c r="AT227" s="485">
        <f>SUMIF($CH$7:$DA$7,AS$16,$CH230:$DA230)</f>
        <v>0</v>
      </c>
      <c r="AU227" s="485">
        <f>SUMIF($CH$7:$DA$7,AS$16,$CH232:$DA232)</f>
        <v>0</v>
      </c>
      <c r="AV227" s="485">
        <f>SUMIF($CH$7:$DA$7,AV$16,$CH231:$DA231)</f>
        <v>0</v>
      </c>
      <c r="AW227" s="485">
        <f>SUMIF($CH$7:$DA$7,AV$16,$CH230:$DA230)</f>
        <v>0</v>
      </c>
      <c r="AX227" s="485">
        <f>SUMIF($CH$7:$DA$7,AV$16,$CH232:$DA232)</f>
        <v>0</v>
      </c>
      <c r="AY227" s="485">
        <f>SUMIF($CH$7:$DA$7,AY$16,$CH231:$DA231)</f>
        <v>0</v>
      </c>
      <c r="AZ227" s="485">
        <f>SUMIF($CH$7:$DA$7,AY$16,$CH230:$DA230)</f>
        <v>0</v>
      </c>
      <c r="BA227" s="485">
        <f>SUMIF($CH$7:$DA$7,AY$16,$CH232:$DA232)</f>
        <v>0</v>
      </c>
      <c r="BB227" s="485">
        <f>SUMIF($CH$7:$DA$7,BB$16,$CH231:$DA231)</f>
        <v>0</v>
      </c>
      <c r="BC227" s="485">
        <f>SUMIF($CH$7:$DA$7,BB$16,$CH230:$DA230)</f>
        <v>0</v>
      </c>
      <c r="BD227" s="485">
        <f>SUMIF($CH$7:$DA$7,BB$16,$CH232:$DA232)</f>
        <v>0</v>
      </c>
      <c r="BE227" s="485">
        <f>SUMIF($CH$7:$DA$7,BE$16,$CH231:$DA231)</f>
        <v>0</v>
      </c>
      <c r="BF227" s="485">
        <f>SUMIF($CH$7:$DA$7,BE$16,$CH230:$DA230)</f>
        <v>0</v>
      </c>
      <c r="BG227" s="485">
        <f>SUMIF($CH$7:$DA$7,BE$16,$CH232:$DA232)</f>
        <v>0</v>
      </c>
      <c r="BH227" s="485">
        <f>SUMIF($CH$7:$DA$7,BH$16,$CH231:$DA231)</f>
        <v>0</v>
      </c>
      <c r="BI227" s="485">
        <f>SUMIF($CH$7:$DA$7,BH$16,$CH230:$DA230)</f>
        <v>0</v>
      </c>
      <c r="BJ227" s="485">
        <f>SUMIF($CH$7:$DA$7,BH$16,$CH232:$DA232)</f>
        <v>0</v>
      </c>
      <c r="BK227" s="485">
        <f>SUMIF($CH$7:$DA$7,BK$16,$CH231:$DA231)</f>
        <v>0</v>
      </c>
      <c r="BL227" s="485">
        <f>SUMIF($CH$7:$DA$7,BK$16,$CH230:$DA230)</f>
        <v>0</v>
      </c>
      <c r="BM227" s="485">
        <f>SUMIF($CH$7:$DA$7,BK$16,$CH232:$DA232)</f>
        <v>0</v>
      </c>
      <c r="BN227" s="485">
        <f>SUMIF($CH$7:$DA$7,BN$16,$CH231:$DA231)</f>
        <v>0</v>
      </c>
      <c r="BO227" s="485">
        <f>SUMIF($CH$7:$DA$7,BN$16,$CH230:$DA230)</f>
        <v>0</v>
      </c>
      <c r="BP227" s="485">
        <f>SUMIF($CH$7:$DA$7,BN$16,$CH232:$DA232)</f>
        <v>0</v>
      </c>
      <c r="BQ227" s="485">
        <f>SUMIF($CH$7:$DA$7,BQ$16,$CH231:$DA231)</f>
        <v>0</v>
      </c>
      <c r="BR227" s="485">
        <f>SUMIF($CH$7:$DA$7,BQ$16,$CH230:$DA230)</f>
        <v>0</v>
      </c>
      <c r="BS227" s="485">
        <f>SUMIF($CH$7:$DA$7,BQ$16,$CH232:$DA232)</f>
        <v>0</v>
      </c>
      <c r="BT227" s="485">
        <f>SUMIF($CH$7:$DA$7,BT$16,$CH231:$DA231)</f>
        <v>0</v>
      </c>
      <c r="BU227" s="485">
        <f>SUMIF($CH$7:$DA$7,BT$16,$CH230:$DA230)</f>
        <v>0</v>
      </c>
      <c r="BV227" s="485">
        <f>SUMIF($CH$7:$DA$7,BT$16,$CH232:$DA232)</f>
        <v>0</v>
      </c>
      <c r="BW227" s="485">
        <f>SUMIF($CH$7:$DA$7,BW$16,$CH231:$DA231)</f>
        <v>0</v>
      </c>
      <c r="BX227" s="485">
        <f>SUMIF($CH$7:$DA$7,BW$16,$CH230:$DA230)</f>
        <v>0</v>
      </c>
      <c r="BY227" s="485">
        <f>SUMIF($CH$7:$DA$7,BW$16,$CH232:$DA232)</f>
        <v>0</v>
      </c>
      <c r="BZ227" s="485">
        <f>SUMIF($CH$7:$DA$7,BZ$16,$CH231:$DA231)</f>
        <v>0</v>
      </c>
      <c r="CA227" s="485">
        <f>SUMIF($CH$7:$DA$7,BZ$16,$CH230:$DA230)</f>
        <v>0</v>
      </c>
      <c r="CB227" s="485">
        <f>SUMIF($CH$7:$DA$7,BZ$16,$CH232:$DA232)</f>
        <v>0</v>
      </c>
      <c r="CC227" s="37"/>
      <c r="CD227" s="317"/>
      <c r="CE227" s="317"/>
      <c r="CG227" s="72"/>
      <c r="CH227" s="321"/>
    </row>
    <row r="228" spans="2:105" ht="15" hidden="1" customHeight="1" outlineLevel="1">
      <c r="B228" s="287"/>
      <c r="C228" s="310"/>
      <c r="D228" s="310"/>
      <c r="E228" s="310"/>
      <c r="F228" s="311" t="str">
        <f>_xlfn.IFNA(INDEX(Table_Def[[Asset category]:[Unit]],MATCH(Insert_Assets!C228,Table_Def[Asset category],0),2),"")</f>
        <v/>
      </c>
      <c r="G228" s="481"/>
      <c r="H228" s="440" t="s">
        <v>221</v>
      </c>
      <c r="I228" s="479">
        <f t="shared" si="660"/>
        <v>0</v>
      </c>
      <c r="J228" s="378"/>
      <c r="K228" s="379"/>
      <c r="L228" s="312">
        <f>SUMIF($K$21:$K$383,K228,$I$21:$I$383)</f>
        <v>0</v>
      </c>
      <c r="M228" s="313">
        <f t="shared" si="684"/>
        <v>1</v>
      </c>
      <c r="N228" s="312">
        <f t="shared" si="655"/>
        <v>0</v>
      </c>
      <c r="O228" s="208">
        <f>_xlfn.IFNA(IF(INDEX(Table_Def[],MATCH(C228,Table_Def[Asset category],0),3)=0,1,INDEX(Table_Def[],MATCH(C228,Table_Def[Asset category],0),3)),0)</f>
        <v>0</v>
      </c>
      <c r="Q228" s="11"/>
      <c r="R228" s="208"/>
      <c r="S228" s="208"/>
      <c r="T228" s="208"/>
      <c r="U228" s="485"/>
      <c r="V228" s="485"/>
      <c r="W228" s="485"/>
      <c r="X228" s="485"/>
      <c r="Y228" s="485"/>
      <c r="Z228" s="485"/>
      <c r="AA228" s="485"/>
      <c r="AB228" s="485"/>
      <c r="AC228" s="485"/>
      <c r="AD228" s="485"/>
      <c r="AE228" s="485"/>
      <c r="AF228" s="485"/>
      <c r="AG228" s="485"/>
      <c r="AH228" s="485"/>
      <c r="AI228" s="485"/>
      <c r="AJ228" s="485"/>
      <c r="AK228" s="485"/>
      <c r="AL228" s="485"/>
      <c r="AM228" s="485"/>
      <c r="AN228" s="485"/>
      <c r="AO228" s="485"/>
      <c r="AP228" s="485"/>
      <c r="AQ228" s="485"/>
      <c r="AR228" s="485"/>
      <c r="AS228" s="485"/>
      <c r="AT228" s="485"/>
      <c r="AU228" s="485"/>
      <c r="AV228" s="485"/>
      <c r="AW228" s="485"/>
      <c r="AX228" s="485"/>
      <c r="AY228" s="485"/>
      <c r="AZ228" s="485"/>
      <c r="BA228" s="485"/>
      <c r="BB228" s="485"/>
      <c r="BC228" s="485"/>
      <c r="BD228" s="485"/>
      <c r="BE228" s="485"/>
      <c r="BF228" s="485"/>
      <c r="BG228" s="485"/>
      <c r="BH228" s="485"/>
      <c r="BI228" s="485"/>
      <c r="BJ228" s="485"/>
      <c r="BK228" s="485"/>
      <c r="BL228" s="485"/>
      <c r="BM228" s="485"/>
      <c r="BN228" s="485"/>
      <c r="BO228" s="485"/>
      <c r="BP228" s="485"/>
      <c r="BQ228" s="485"/>
      <c r="BR228" s="485"/>
      <c r="BS228" s="485"/>
      <c r="BT228" s="485"/>
      <c r="BU228" s="485"/>
      <c r="BV228" s="485"/>
      <c r="BW228" s="485"/>
      <c r="BX228" s="485"/>
      <c r="BY228" s="485"/>
      <c r="BZ228" s="485"/>
      <c r="CA228" s="485"/>
      <c r="CB228" s="485"/>
      <c r="CC228" s="37"/>
      <c r="CD228" s="317"/>
      <c r="CE228" s="317"/>
      <c r="CF228" s="8" t="s">
        <v>218</v>
      </c>
      <c r="CG228" s="72"/>
      <c r="CH228" s="320">
        <f>IF($J227=CH$7,$O227,
IF(CG227&gt;0,CG227-1,0))</f>
        <v>0</v>
      </c>
      <c r="CI228" s="320">
        <f>IF($J227=CI$7,$O227,
IF(CH228&gt;0,CH228-1,0))</f>
        <v>0</v>
      </c>
      <c r="CJ228" s="320">
        <f t="shared" ref="CJ228:DA228" si="685">IF($J227=CJ$7,$O227,
IF(CI228&gt;0,CI228-1,0))</f>
        <v>0</v>
      </c>
      <c r="CK228" s="320">
        <f t="shared" si="685"/>
        <v>0</v>
      </c>
      <c r="CL228" s="320">
        <f t="shared" si="685"/>
        <v>0</v>
      </c>
      <c r="CM228" s="320">
        <f t="shared" si="685"/>
        <v>0</v>
      </c>
      <c r="CN228" s="320">
        <f t="shared" si="685"/>
        <v>0</v>
      </c>
      <c r="CO228" s="320">
        <f t="shared" si="685"/>
        <v>0</v>
      </c>
      <c r="CP228" s="320">
        <f t="shared" si="685"/>
        <v>0</v>
      </c>
      <c r="CQ228" s="320">
        <f t="shared" si="685"/>
        <v>0</v>
      </c>
      <c r="CR228" s="320">
        <f t="shared" si="685"/>
        <v>0</v>
      </c>
      <c r="CS228" s="320">
        <f t="shared" si="685"/>
        <v>0</v>
      </c>
      <c r="CT228" s="320">
        <f t="shared" si="685"/>
        <v>0</v>
      </c>
      <c r="CU228" s="320">
        <f t="shared" si="685"/>
        <v>0</v>
      </c>
      <c r="CV228" s="320">
        <f t="shared" si="685"/>
        <v>0</v>
      </c>
      <c r="CW228" s="320">
        <f t="shared" si="685"/>
        <v>0</v>
      </c>
      <c r="CX228" s="320">
        <f t="shared" si="685"/>
        <v>0</v>
      </c>
      <c r="CY228" s="320">
        <f t="shared" si="685"/>
        <v>0</v>
      </c>
      <c r="CZ228" s="320">
        <f t="shared" si="685"/>
        <v>0</v>
      </c>
      <c r="DA228" s="320">
        <f t="shared" si="685"/>
        <v>0</v>
      </c>
    </row>
    <row r="229" spans="2:105" ht="15" hidden="1" customHeight="1" outlineLevel="1">
      <c r="B229" s="287"/>
      <c r="C229" s="310"/>
      <c r="D229" s="310"/>
      <c r="E229" s="310"/>
      <c r="F229" s="311" t="str">
        <f>_xlfn.IFNA(INDEX(Table_Def[[Asset category]:[Unit]],MATCH(Insert_Assets!C229,Table_Def[Asset category],0),2),"")</f>
        <v/>
      </c>
      <c r="G229" s="481"/>
      <c r="H229" s="440" t="s">
        <v>221</v>
      </c>
      <c r="I229" s="479">
        <f t="shared" si="660"/>
        <v>0</v>
      </c>
      <c r="J229" s="378"/>
      <c r="K229" s="379"/>
      <c r="L229" s="312"/>
      <c r="M229" s="313">
        <f t="shared" si="684"/>
        <v>1</v>
      </c>
      <c r="N229" s="312">
        <f t="shared" si="655"/>
        <v>0</v>
      </c>
      <c r="O229" s="208">
        <f>_xlfn.IFNA(IF(INDEX(Table_Def[],MATCH(C229,Table_Def[Asset category],0),3)=0,1,INDEX(Table_Def[],MATCH(C229,Table_Def[Asset category],0),3)),0)</f>
        <v>0</v>
      </c>
      <c r="Q229" s="11"/>
      <c r="R229" s="208"/>
      <c r="S229" s="208"/>
      <c r="T229" s="208"/>
      <c r="U229" s="485"/>
      <c r="V229" s="485"/>
      <c r="W229" s="485"/>
      <c r="X229" s="485"/>
      <c r="Y229" s="485"/>
      <c r="Z229" s="485"/>
      <c r="AA229" s="485"/>
      <c r="AB229" s="485"/>
      <c r="AC229" s="485"/>
      <c r="AD229" s="485"/>
      <c r="AE229" s="485"/>
      <c r="AF229" s="485"/>
      <c r="AG229" s="485"/>
      <c r="AH229" s="485"/>
      <c r="AI229" s="485"/>
      <c r="AJ229" s="485"/>
      <c r="AK229" s="485"/>
      <c r="AL229" s="485"/>
      <c r="AM229" s="485"/>
      <c r="AN229" s="485"/>
      <c r="AO229" s="485"/>
      <c r="AP229" s="485"/>
      <c r="AQ229" s="485"/>
      <c r="AR229" s="485"/>
      <c r="AS229" s="485"/>
      <c r="AT229" s="485"/>
      <c r="AU229" s="485"/>
      <c r="AV229" s="485"/>
      <c r="AW229" s="485"/>
      <c r="AX229" s="485"/>
      <c r="AY229" s="485"/>
      <c r="AZ229" s="485"/>
      <c r="BA229" s="485"/>
      <c r="BB229" s="485"/>
      <c r="BC229" s="485"/>
      <c r="BD229" s="485"/>
      <c r="BE229" s="485"/>
      <c r="BF229" s="485"/>
      <c r="BG229" s="485"/>
      <c r="BH229" s="485"/>
      <c r="BI229" s="485"/>
      <c r="BJ229" s="485"/>
      <c r="BK229" s="485"/>
      <c r="BL229" s="485"/>
      <c r="BM229" s="485"/>
      <c r="BN229" s="485"/>
      <c r="BO229" s="485"/>
      <c r="BP229" s="485"/>
      <c r="BQ229" s="485"/>
      <c r="BR229" s="485"/>
      <c r="BS229" s="485"/>
      <c r="BT229" s="485"/>
      <c r="BU229" s="485"/>
      <c r="BV229" s="485"/>
      <c r="BW229" s="485"/>
      <c r="BX229" s="485"/>
      <c r="BY229" s="485"/>
      <c r="BZ229" s="485"/>
      <c r="CA229" s="485"/>
      <c r="CB229" s="485"/>
      <c r="CC229" s="37"/>
      <c r="CD229" s="317"/>
      <c r="CE229" s="317"/>
      <c r="CF229" s="8" t="s">
        <v>219</v>
      </c>
      <c r="CG229" s="72"/>
      <c r="CH229" s="320">
        <f t="shared" ref="CH229" ca="1" si="686">IF(AND(CH228=$O227,CH228&gt;0),1,IF(CH228=0,0,OFFSET(CH228,,(CH228-$O227),1,1)-CH228+1))</f>
        <v>0</v>
      </c>
      <c r="CI229" s="320">
        <f ca="1">IF(AND(CI228=$O227,CI228&gt;0),1,IF(CI228=0,0,OFFSET(CI228,,(CI228-$O227),1,1)-CI228+1))</f>
        <v>0</v>
      </c>
      <c r="CJ229" s="320">
        <f t="shared" ref="CJ229:DA229" ca="1" si="687">IF(AND(CJ228=$O227,CJ228&gt;0),1,IF(CJ228=0,0,OFFSET(CJ228,,(CJ228-$O227),1,1)-CJ228+1))</f>
        <v>0</v>
      </c>
      <c r="CK229" s="320">
        <f t="shared" ca="1" si="687"/>
        <v>0</v>
      </c>
      <c r="CL229" s="320">
        <f t="shared" ca="1" si="687"/>
        <v>0</v>
      </c>
      <c r="CM229" s="320">
        <f t="shared" ca="1" si="687"/>
        <v>0</v>
      </c>
      <c r="CN229" s="320">
        <f t="shared" ca="1" si="687"/>
        <v>0</v>
      </c>
      <c r="CO229" s="320">
        <f t="shared" ca="1" si="687"/>
        <v>0</v>
      </c>
      <c r="CP229" s="320">
        <f t="shared" ca="1" si="687"/>
        <v>0</v>
      </c>
      <c r="CQ229" s="320">
        <f t="shared" ca="1" si="687"/>
        <v>0</v>
      </c>
      <c r="CR229" s="320">
        <f t="shared" ca="1" si="687"/>
        <v>0</v>
      </c>
      <c r="CS229" s="320">
        <f t="shared" ca="1" si="687"/>
        <v>0</v>
      </c>
      <c r="CT229" s="320">
        <f t="shared" ca="1" si="687"/>
        <v>0</v>
      </c>
      <c r="CU229" s="320">
        <f t="shared" ca="1" si="687"/>
        <v>0</v>
      </c>
      <c r="CV229" s="320">
        <f t="shared" ca="1" si="687"/>
        <v>0</v>
      </c>
      <c r="CW229" s="320">
        <f t="shared" ca="1" si="687"/>
        <v>0</v>
      </c>
      <c r="CX229" s="320">
        <f t="shared" ca="1" si="687"/>
        <v>0</v>
      </c>
      <c r="CY229" s="320">
        <f t="shared" ca="1" si="687"/>
        <v>0</v>
      </c>
      <c r="CZ229" s="320">
        <f t="shared" ca="1" si="687"/>
        <v>0</v>
      </c>
      <c r="DA229" s="320">
        <f t="shared" ca="1" si="687"/>
        <v>0</v>
      </c>
    </row>
    <row r="230" spans="2:105" ht="15" hidden="1" customHeight="1" outlineLevel="1">
      <c r="B230" s="287"/>
      <c r="C230" s="310"/>
      <c r="D230" s="310"/>
      <c r="E230" s="310"/>
      <c r="F230" s="311" t="str">
        <f>_xlfn.IFNA(INDEX(Table_Def[[Asset category]:[Unit]],MATCH(Insert_Assets!C230,Table_Def[Asset category],0),2),"")</f>
        <v/>
      </c>
      <c r="G230" s="481"/>
      <c r="H230" s="440" t="s">
        <v>221</v>
      </c>
      <c r="I230" s="479">
        <f t="shared" si="660"/>
        <v>0</v>
      </c>
      <c r="J230" s="378"/>
      <c r="K230" s="379"/>
      <c r="L230" s="312">
        <f t="shared" ref="L230:L235" si="688">SUMIF($K$21:$K$383,K230,$I$21:$I$383)</f>
        <v>0</v>
      </c>
      <c r="M230" s="313">
        <f t="shared" si="684"/>
        <v>1</v>
      </c>
      <c r="N230" s="312">
        <f t="shared" si="655"/>
        <v>0</v>
      </c>
      <c r="O230" s="208">
        <f>_xlfn.IFNA(IF(INDEX(Table_Def[],MATCH(C230,Table_Def[Asset category],0),3)=0,1,INDEX(Table_Def[],MATCH(C230,Table_Def[Asset category],0),3)),0)</f>
        <v>0</v>
      </c>
      <c r="Q230" s="11"/>
      <c r="R230" s="208"/>
      <c r="S230" s="208"/>
      <c r="T230" s="208"/>
      <c r="U230" s="485"/>
      <c r="V230" s="485"/>
      <c r="W230" s="485"/>
      <c r="X230" s="485"/>
      <c r="Y230" s="485"/>
      <c r="Z230" s="485"/>
      <c r="AA230" s="485"/>
      <c r="AB230" s="485"/>
      <c r="AC230" s="485"/>
      <c r="AD230" s="485"/>
      <c r="AE230" s="485"/>
      <c r="AF230" s="485"/>
      <c r="AG230" s="485"/>
      <c r="AH230" s="485"/>
      <c r="AI230" s="485"/>
      <c r="AJ230" s="485"/>
      <c r="AK230" s="485"/>
      <c r="AL230" s="485"/>
      <c r="AM230" s="485"/>
      <c r="AN230" s="485"/>
      <c r="AO230" s="485"/>
      <c r="AP230" s="485"/>
      <c r="AQ230" s="485"/>
      <c r="AR230" s="485"/>
      <c r="AS230" s="485"/>
      <c r="AT230" s="485"/>
      <c r="AU230" s="485"/>
      <c r="AV230" s="485"/>
      <c r="AW230" s="485"/>
      <c r="AX230" s="485"/>
      <c r="AY230" s="485"/>
      <c r="AZ230" s="485"/>
      <c r="BA230" s="485"/>
      <c r="BB230" s="485"/>
      <c r="BC230" s="485"/>
      <c r="BD230" s="485"/>
      <c r="BE230" s="485"/>
      <c r="BF230" s="485"/>
      <c r="BG230" s="485"/>
      <c r="BH230" s="485"/>
      <c r="BI230" s="485"/>
      <c r="BJ230" s="485"/>
      <c r="BK230" s="485"/>
      <c r="BL230" s="485"/>
      <c r="BM230" s="485"/>
      <c r="BN230" s="485"/>
      <c r="BO230" s="485"/>
      <c r="BP230" s="485"/>
      <c r="BQ230" s="485"/>
      <c r="BR230" s="485"/>
      <c r="BS230" s="485"/>
      <c r="BT230" s="485"/>
      <c r="BU230" s="485"/>
      <c r="BV230" s="485"/>
      <c r="BW230" s="485"/>
      <c r="BX230" s="485"/>
      <c r="BY230" s="485"/>
      <c r="BZ230" s="485"/>
      <c r="CA230" s="485"/>
      <c r="CB230" s="485"/>
      <c r="CC230" s="37"/>
      <c r="CD230" s="317"/>
      <c r="CE230" s="317"/>
      <c r="CF230" s="8" t="s">
        <v>205</v>
      </c>
      <c r="CH230" s="321">
        <f>IF($J227=CH$7,$I227*$M227,
IF(CG230&gt;0,+CG230-CG231,0))</f>
        <v>0</v>
      </c>
      <c r="CI230" s="321">
        <f t="shared" ref="CI230:DA230" si="689">IF($J227=CI$7,$I227*$M227,
IF(CH230&gt;0,+CH230-CH231,0))</f>
        <v>0</v>
      </c>
      <c r="CJ230" s="321">
        <f t="shared" si="689"/>
        <v>0</v>
      </c>
      <c r="CK230" s="321">
        <f t="shared" si="689"/>
        <v>0</v>
      </c>
      <c r="CL230" s="321">
        <f t="shared" si="689"/>
        <v>0</v>
      </c>
      <c r="CM230" s="321">
        <f t="shared" si="689"/>
        <v>0</v>
      </c>
      <c r="CN230" s="321">
        <f t="shared" si="689"/>
        <v>0</v>
      </c>
      <c r="CO230" s="321">
        <f t="shared" si="689"/>
        <v>0</v>
      </c>
      <c r="CP230" s="321">
        <f t="shared" si="689"/>
        <v>0</v>
      </c>
      <c r="CQ230" s="321">
        <f t="shared" si="689"/>
        <v>0</v>
      </c>
      <c r="CR230" s="321">
        <f t="shared" si="689"/>
        <v>0</v>
      </c>
      <c r="CS230" s="321">
        <f t="shared" si="689"/>
        <v>0</v>
      </c>
      <c r="CT230" s="321">
        <f t="shared" si="689"/>
        <v>0</v>
      </c>
      <c r="CU230" s="321">
        <f t="shared" si="689"/>
        <v>0</v>
      </c>
      <c r="CV230" s="321">
        <f t="shared" si="689"/>
        <v>0</v>
      </c>
      <c r="CW230" s="321">
        <f t="shared" si="689"/>
        <v>0</v>
      </c>
      <c r="CX230" s="321">
        <f t="shared" si="689"/>
        <v>0</v>
      </c>
      <c r="CY230" s="321">
        <f t="shared" si="689"/>
        <v>0</v>
      </c>
      <c r="CZ230" s="321">
        <f t="shared" si="689"/>
        <v>0</v>
      </c>
      <c r="DA230" s="321">
        <f t="shared" si="689"/>
        <v>0</v>
      </c>
    </row>
    <row r="231" spans="2:105" ht="15" hidden="1" customHeight="1" outlineLevel="1">
      <c r="B231" s="287"/>
      <c r="C231" s="310"/>
      <c r="D231" s="310"/>
      <c r="E231" s="310"/>
      <c r="F231" s="311" t="str">
        <f>_xlfn.IFNA(INDEX(Table_Def[[Asset category]:[Unit]],MATCH(Insert_Assets!C231,Table_Def[Asset category],0),2),"")</f>
        <v/>
      </c>
      <c r="G231" s="481"/>
      <c r="H231" s="440" t="s">
        <v>221</v>
      </c>
      <c r="I231" s="479">
        <f t="shared" si="660"/>
        <v>0</v>
      </c>
      <c r="J231" s="378"/>
      <c r="K231" s="379"/>
      <c r="L231" s="312">
        <f t="shared" si="688"/>
        <v>0</v>
      </c>
      <c r="M231" s="313">
        <f t="shared" si="684"/>
        <v>1</v>
      </c>
      <c r="N231" s="312">
        <f t="shared" si="655"/>
        <v>0</v>
      </c>
      <c r="O231" s="208">
        <f>_xlfn.IFNA(IF(INDEX(Table_Def[],MATCH(C231,Table_Def[Asset category],0),3)=0,1,INDEX(Table_Def[],MATCH(C231,Table_Def[Asset category],0),3)),0)</f>
        <v>0</v>
      </c>
      <c r="Q231" s="11"/>
      <c r="R231" s="208"/>
      <c r="S231" s="208"/>
      <c r="T231" s="208"/>
      <c r="U231" s="485"/>
      <c r="V231" s="485"/>
      <c r="W231" s="485"/>
      <c r="X231" s="485"/>
      <c r="Y231" s="485"/>
      <c r="Z231" s="485"/>
      <c r="AA231" s="485"/>
      <c r="AB231" s="485"/>
      <c r="AC231" s="485"/>
      <c r="AD231" s="485"/>
      <c r="AE231" s="485"/>
      <c r="AF231" s="485"/>
      <c r="AG231" s="485"/>
      <c r="AH231" s="485"/>
      <c r="AI231" s="485"/>
      <c r="AJ231" s="485"/>
      <c r="AK231" s="485"/>
      <c r="AL231" s="485"/>
      <c r="AM231" s="485"/>
      <c r="AN231" s="485"/>
      <c r="AO231" s="485"/>
      <c r="AP231" s="485"/>
      <c r="AQ231" s="485"/>
      <c r="AR231" s="485"/>
      <c r="AS231" s="485"/>
      <c r="AT231" s="485"/>
      <c r="AU231" s="485"/>
      <c r="AV231" s="485"/>
      <c r="AW231" s="485"/>
      <c r="AX231" s="485"/>
      <c r="AY231" s="485"/>
      <c r="AZ231" s="485"/>
      <c r="BA231" s="485"/>
      <c r="BB231" s="485"/>
      <c r="BC231" s="485"/>
      <c r="BD231" s="485"/>
      <c r="BE231" s="485"/>
      <c r="BF231" s="485"/>
      <c r="BG231" s="485"/>
      <c r="BH231" s="485"/>
      <c r="BI231" s="485"/>
      <c r="BJ231" s="485"/>
      <c r="BK231" s="485"/>
      <c r="BL231" s="485"/>
      <c r="BM231" s="485"/>
      <c r="BN231" s="485"/>
      <c r="BO231" s="485"/>
      <c r="BP231" s="485"/>
      <c r="BQ231" s="485"/>
      <c r="BR231" s="485"/>
      <c r="BS231" s="485"/>
      <c r="BT231" s="485"/>
      <c r="BU231" s="485"/>
      <c r="BV231" s="485"/>
      <c r="BW231" s="485"/>
      <c r="BX231" s="485"/>
      <c r="BY231" s="485"/>
      <c r="BZ231" s="485"/>
      <c r="CA231" s="485"/>
      <c r="CB231" s="485"/>
      <c r="CC231" s="37"/>
      <c r="CD231" s="317"/>
      <c r="CE231" s="317"/>
      <c r="CF231" s="8" t="s">
        <v>206</v>
      </c>
      <c r="CG231" s="321"/>
      <c r="CH231" s="321" t="e">
        <f>IF(CH232&lt;1,0,CH233-CH232)</f>
        <v>#DIV/0!</v>
      </c>
      <c r="CI231" s="321" t="e">
        <f t="shared" ref="CI231:DA231" si="690">IF(CI232&lt;1,0,CI233-CI232)</f>
        <v>#DIV/0!</v>
      </c>
      <c r="CJ231" s="321" t="e">
        <f t="shared" si="690"/>
        <v>#DIV/0!</v>
      </c>
      <c r="CK231" s="321" t="e">
        <f t="shared" si="690"/>
        <v>#DIV/0!</v>
      </c>
      <c r="CL231" s="321" t="e">
        <f t="shared" si="690"/>
        <v>#DIV/0!</v>
      </c>
      <c r="CM231" s="321" t="e">
        <f t="shared" si="690"/>
        <v>#DIV/0!</v>
      </c>
      <c r="CN231" s="321" t="e">
        <f t="shared" si="690"/>
        <v>#DIV/0!</v>
      </c>
      <c r="CO231" s="321" t="e">
        <f t="shared" si="690"/>
        <v>#DIV/0!</v>
      </c>
      <c r="CP231" s="321" t="e">
        <f t="shared" si="690"/>
        <v>#DIV/0!</v>
      </c>
      <c r="CQ231" s="321" t="e">
        <f t="shared" si="690"/>
        <v>#DIV/0!</v>
      </c>
      <c r="CR231" s="321" t="e">
        <f t="shared" si="690"/>
        <v>#DIV/0!</v>
      </c>
      <c r="CS231" s="321" t="e">
        <f t="shared" si="690"/>
        <v>#DIV/0!</v>
      </c>
      <c r="CT231" s="321" t="e">
        <f t="shared" si="690"/>
        <v>#DIV/0!</v>
      </c>
      <c r="CU231" s="321" t="e">
        <f t="shared" si="690"/>
        <v>#DIV/0!</v>
      </c>
      <c r="CV231" s="321" t="e">
        <f t="shared" si="690"/>
        <v>#DIV/0!</v>
      </c>
      <c r="CW231" s="321" t="e">
        <f t="shared" si="690"/>
        <v>#DIV/0!</v>
      </c>
      <c r="CX231" s="321" t="e">
        <f t="shared" si="690"/>
        <v>#DIV/0!</v>
      </c>
      <c r="CY231" s="321" t="e">
        <f t="shared" si="690"/>
        <v>#DIV/0!</v>
      </c>
      <c r="CZ231" s="321" t="e">
        <f t="shared" si="690"/>
        <v>#DIV/0!</v>
      </c>
      <c r="DA231" s="321" t="e">
        <f t="shared" si="690"/>
        <v>#DIV/0!</v>
      </c>
    </row>
    <row r="232" spans="2:105" ht="15" hidden="1" customHeight="1" outlineLevel="1">
      <c r="B232" s="287"/>
      <c r="C232" s="310"/>
      <c r="D232" s="310"/>
      <c r="E232" s="310"/>
      <c r="F232" s="311" t="str">
        <f>_xlfn.IFNA(INDEX(Table_Def[[Asset category]:[Unit]],MATCH(Insert_Assets!C232,Table_Def[Asset category],0),2),"")</f>
        <v/>
      </c>
      <c r="G232" s="481"/>
      <c r="H232" s="440" t="s">
        <v>221</v>
      </c>
      <c r="I232" s="479">
        <f t="shared" si="660"/>
        <v>0</v>
      </c>
      <c r="J232" s="378"/>
      <c r="K232" s="379"/>
      <c r="L232" s="312">
        <f t="shared" si="688"/>
        <v>0</v>
      </c>
      <c r="M232" s="313">
        <f t="shared" si="684"/>
        <v>1</v>
      </c>
      <c r="N232" s="312">
        <f t="shared" si="655"/>
        <v>0</v>
      </c>
      <c r="O232" s="208">
        <f>_xlfn.IFNA(IF(INDEX(Table_Def[],MATCH(C232,Table_Def[Asset category],0),3)=0,1,INDEX(Table_Def[],MATCH(C232,Table_Def[Asset category],0),3)),0)</f>
        <v>0</v>
      </c>
      <c r="Q232" s="11"/>
      <c r="R232" s="208"/>
      <c r="S232" s="208"/>
      <c r="T232" s="208"/>
      <c r="U232" s="485"/>
      <c r="V232" s="485"/>
      <c r="W232" s="485"/>
      <c r="X232" s="485"/>
      <c r="Y232" s="485"/>
      <c r="Z232" s="485"/>
      <c r="AA232" s="485"/>
      <c r="AB232" s="485"/>
      <c r="AC232" s="485"/>
      <c r="AD232" s="485"/>
      <c r="AE232" s="485"/>
      <c r="AF232" s="485"/>
      <c r="AG232" s="485"/>
      <c r="AH232" s="485"/>
      <c r="AI232" s="485"/>
      <c r="AJ232" s="485"/>
      <c r="AK232" s="485"/>
      <c r="AL232" s="485"/>
      <c r="AM232" s="485"/>
      <c r="AN232" s="485"/>
      <c r="AO232" s="485"/>
      <c r="AP232" s="485"/>
      <c r="AQ232" s="485"/>
      <c r="AR232" s="485"/>
      <c r="AS232" s="485"/>
      <c r="AT232" s="485"/>
      <c r="AU232" s="485"/>
      <c r="AV232" s="485"/>
      <c r="AW232" s="485"/>
      <c r="AX232" s="485"/>
      <c r="AY232" s="485"/>
      <c r="AZ232" s="485"/>
      <c r="BA232" s="485"/>
      <c r="BB232" s="485"/>
      <c r="BC232" s="485"/>
      <c r="BD232" s="485"/>
      <c r="BE232" s="485"/>
      <c r="BF232" s="485"/>
      <c r="BG232" s="485"/>
      <c r="BH232" s="485"/>
      <c r="BI232" s="485"/>
      <c r="BJ232" s="485"/>
      <c r="BK232" s="485"/>
      <c r="BL232" s="485"/>
      <c r="BM232" s="485"/>
      <c r="BN232" s="485"/>
      <c r="BO232" s="485"/>
      <c r="BP232" s="485"/>
      <c r="BQ232" s="485"/>
      <c r="BR232" s="485"/>
      <c r="BS232" s="485"/>
      <c r="BT232" s="485"/>
      <c r="BU232" s="485"/>
      <c r="BV232" s="485"/>
      <c r="BW232" s="485"/>
      <c r="BX232" s="485"/>
      <c r="BY232" s="485"/>
      <c r="BZ232" s="485"/>
      <c r="CA232" s="485"/>
      <c r="CB232" s="485"/>
      <c r="CC232" s="37"/>
      <c r="CD232" s="317"/>
      <c r="CE232" s="317"/>
      <c r="CF232" s="8" t="s">
        <v>207</v>
      </c>
      <c r="CH232" s="321" t="e">
        <f>CH230*Insert_Finance!$D$32</f>
        <v>#DIV/0!</v>
      </c>
      <c r="CI232" s="321" t="e">
        <f>CI230*Insert_Finance!$D$32</f>
        <v>#DIV/0!</v>
      </c>
      <c r="CJ232" s="321" t="e">
        <f>CJ230*Insert_Finance!$D$32</f>
        <v>#DIV/0!</v>
      </c>
      <c r="CK232" s="321" t="e">
        <f>CK230*Insert_Finance!$D$32</f>
        <v>#DIV/0!</v>
      </c>
      <c r="CL232" s="321" t="e">
        <f>CL230*Insert_Finance!$D$32</f>
        <v>#DIV/0!</v>
      </c>
      <c r="CM232" s="321" t="e">
        <f>CM230*Insert_Finance!$D$32</f>
        <v>#DIV/0!</v>
      </c>
      <c r="CN232" s="321" t="e">
        <f>CN230*Insert_Finance!$D$32</f>
        <v>#DIV/0!</v>
      </c>
      <c r="CO232" s="321" t="e">
        <f>CO230*Insert_Finance!$D$32</f>
        <v>#DIV/0!</v>
      </c>
      <c r="CP232" s="321" t="e">
        <f>CP230*Insert_Finance!$D$32</f>
        <v>#DIV/0!</v>
      </c>
      <c r="CQ232" s="321" t="e">
        <f>CQ230*Insert_Finance!$D$32</f>
        <v>#DIV/0!</v>
      </c>
      <c r="CR232" s="321" t="e">
        <f>CR230*Insert_Finance!$D$32</f>
        <v>#DIV/0!</v>
      </c>
      <c r="CS232" s="321" t="e">
        <f>CS230*Insert_Finance!$D$32</f>
        <v>#DIV/0!</v>
      </c>
      <c r="CT232" s="321" t="e">
        <f>CT230*Insert_Finance!$D$32</f>
        <v>#DIV/0!</v>
      </c>
      <c r="CU232" s="321" t="e">
        <f>CU230*Insert_Finance!$D$32</f>
        <v>#DIV/0!</v>
      </c>
      <c r="CV232" s="321" t="e">
        <f>CV230*Insert_Finance!$D$32</f>
        <v>#DIV/0!</v>
      </c>
      <c r="CW232" s="321" t="e">
        <f>CW230*Insert_Finance!$D$32</f>
        <v>#DIV/0!</v>
      </c>
      <c r="CX232" s="321" t="e">
        <f>CX230*Insert_Finance!$D$32</f>
        <v>#DIV/0!</v>
      </c>
      <c r="CY232" s="321" t="e">
        <f>CY230*Insert_Finance!$D$32</f>
        <v>#DIV/0!</v>
      </c>
      <c r="CZ232" s="321" t="e">
        <f>CZ230*Insert_Finance!$D$32</f>
        <v>#DIV/0!</v>
      </c>
      <c r="DA232" s="321" t="e">
        <f>DA230*Insert_Finance!$D$32</f>
        <v>#DIV/0!</v>
      </c>
    </row>
    <row r="233" spans="2:105" ht="15" hidden="1" customHeight="1" outlineLevel="1">
      <c r="B233" s="287"/>
      <c r="C233" s="310"/>
      <c r="D233" s="310"/>
      <c r="E233" s="310"/>
      <c r="F233" s="311" t="str">
        <f>_xlfn.IFNA(INDEX(Table_Def[[Asset category]:[Unit]],MATCH(Insert_Assets!C233,Table_Def[Asset category],0),2),"")</f>
        <v/>
      </c>
      <c r="G233" s="481"/>
      <c r="H233" s="440" t="s">
        <v>221</v>
      </c>
      <c r="I233" s="479">
        <f t="shared" si="660"/>
        <v>0</v>
      </c>
      <c r="J233" s="378"/>
      <c r="K233" s="379"/>
      <c r="L233" s="312">
        <f t="shared" si="688"/>
        <v>0</v>
      </c>
      <c r="M233" s="313">
        <f t="shared" si="684"/>
        <v>1</v>
      </c>
      <c r="N233" s="312">
        <f t="shared" si="655"/>
        <v>0</v>
      </c>
      <c r="O233" s="208">
        <f>_xlfn.IFNA(IF(INDEX(Table_Def[],MATCH(C233,Table_Def[Asset category],0),3)=0,1,INDEX(Table_Def[],MATCH(C233,Table_Def[Asset category],0),3)),0)</f>
        <v>0</v>
      </c>
      <c r="Q233" s="11"/>
      <c r="R233" s="208"/>
      <c r="S233" s="208"/>
      <c r="T233" s="208"/>
      <c r="U233" s="485"/>
      <c r="V233" s="485"/>
      <c r="W233" s="485"/>
      <c r="X233" s="485"/>
      <c r="Y233" s="485"/>
      <c r="Z233" s="485"/>
      <c r="AA233" s="485"/>
      <c r="AB233" s="485"/>
      <c r="AC233" s="485"/>
      <c r="AD233" s="485"/>
      <c r="AE233" s="485"/>
      <c r="AF233" s="485"/>
      <c r="AG233" s="485"/>
      <c r="AH233" s="485"/>
      <c r="AI233" s="485"/>
      <c r="AJ233" s="485"/>
      <c r="AK233" s="485"/>
      <c r="AL233" s="485"/>
      <c r="AM233" s="485"/>
      <c r="AN233" s="485"/>
      <c r="AO233" s="485"/>
      <c r="AP233" s="485"/>
      <c r="AQ233" s="485"/>
      <c r="AR233" s="485"/>
      <c r="AS233" s="485"/>
      <c r="AT233" s="485"/>
      <c r="AU233" s="485"/>
      <c r="AV233" s="485"/>
      <c r="AW233" s="485"/>
      <c r="AX233" s="485"/>
      <c r="AY233" s="485"/>
      <c r="AZ233" s="485"/>
      <c r="BA233" s="485"/>
      <c r="BB233" s="485"/>
      <c r="BC233" s="485"/>
      <c r="BD233" s="485"/>
      <c r="BE233" s="485"/>
      <c r="BF233" s="485"/>
      <c r="BG233" s="485"/>
      <c r="BH233" s="485"/>
      <c r="BI233" s="485"/>
      <c r="BJ233" s="485"/>
      <c r="BK233" s="485"/>
      <c r="BL233" s="485"/>
      <c r="BM233" s="485"/>
      <c r="BN233" s="485"/>
      <c r="BO233" s="485"/>
      <c r="BP233" s="485"/>
      <c r="BQ233" s="485"/>
      <c r="BR233" s="485"/>
      <c r="BS233" s="485"/>
      <c r="BT233" s="485"/>
      <c r="BU233" s="485"/>
      <c r="BV233" s="485"/>
      <c r="BW233" s="485"/>
      <c r="BX233" s="485"/>
      <c r="BY233" s="485"/>
      <c r="BZ233" s="485"/>
      <c r="CA233" s="485"/>
      <c r="CB233" s="485"/>
      <c r="CC233" s="37"/>
      <c r="CD233" s="317"/>
      <c r="CE233" s="317"/>
      <c r="CF233" s="8" t="s">
        <v>208</v>
      </c>
      <c r="CG233" s="321"/>
      <c r="CH233" s="321">
        <f ca="1">IF(CH230=0,0,
IF(CH230&lt;1,0,
IF($O227-CH228&lt;&gt;$O227,-PMT(Insert_Finance!$D$32,$O227,OFFSET(CH230,,(CH228-$O227),1,1),0,0),
IF(CH228=0,0,CG233))))</f>
        <v>0</v>
      </c>
      <c r="CI233" s="321">
        <f ca="1">IF(CI230=0,0,
IF(CI230&lt;1,0,
IF($O227-CI228&lt;&gt;$O227,-PMT(Insert_Finance!$D$32,$O227,OFFSET(CI230,,(CI228-$O227),1,1),0,0),
IF(CI228=0,0,CH233))))</f>
        <v>0</v>
      </c>
      <c r="CJ233" s="321">
        <f ca="1">IF(CJ230=0,0,
IF(CJ230&lt;1,0,
IF($O227-CJ228&lt;&gt;$O227,-PMT(Insert_Finance!$D$32,$O227,OFFSET(CJ230,,(CJ228-$O227),1,1),0,0),
IF(CJ228=0,0,CI233))))</f>
        <v>0</v>
      </c>
      <c r="CK233" s="321">
        <f ca="1">IF(CK230=0,0,
IF(CK230&lt;1,0,
IF($O227-CK228&lt;&gt;$O227,-PMT(Insert_Finance!$D$32,$O227,OFFSET(CK230,,(CK228-$O227),1,1),0,0),
IF(CK228=0,0,CJ233))))</f>
        <v>0</v>
      </c>
      <c r="CL233" s="321">
        <f ca="1">IF(CL230=0,0,
IF(CL230&lt;1,0,
IF($O227-CL228&lt;&gt;$O227,-PMT(Insert_Finance!$D$32,$O227,OFFSET(CL230,,(CL228-$O227),1,1),0,0),
IF(CL228=0,0,CK233))))</f>
        <v>0</v>
      </c>
      <c r="CM233" s="321">
        <f ca="1">IF(CM230=0,0,
IF(CM230&lt;1,0,
IF($O227-CM228&lt;&gt;$O227,-PMT(Insert_Finance!$D$32,$O227,OFFSET(CM230,,(CM228-$O227),1,1),0,0),
IF(CM228=0,0,CL233))))</f>
        <v>0</v>
      </c>
      <c r="CN233" s="321">
        <f ca="1">IF(CN230=0,0,
IF(CN230&lt;1,0,
IF($O227-CN228&lt;&gt;$O227,-PMT(Insert_Finance!$D$32,$O227,OFFSET(CN230,,(CN228-$O227),1,1),0,0),
IF(CN228=0,0,CM233))))</f>
        <v>0</v>
      </c>
      <c r="CO233" s="321">
        <f ca="1">IF(CO230=0,0,
IF(CO230&lt;1,0,
IF($O227-CO228&lt;&gt;$O227,-PMT(Insert_Finance!$D$32,$O227,OFFSET(CO230,,(CO228-$O227),1,1),0,0),
IF(CO228=0,0,CN233))))</f>
        <v>0</v>
      </c>
      <c r="CP233" s="321">
        <f ca="1">IF(CP230=0,0,
IF(CP230&lt;1,0,
IF($O227-CP228&lt;&gt;$O227,-PMT(Insert_Finance!$D$32,$O227,OFFSET(CP230,,(CP228-$O227),1,1),0,0),
IF(CP228=0,0,CO233))))</f>
        <v>0</v>
      </c>
      <c r="CQ233" s="321">
        <f ca="1">IF(CQ230=0,0,
IF(CQ230&lt;1,0,
IF($O227-CQ228&lt;&gt;$O227,-PMT(Insert_Finance!$D$32,$O227,OFFSET(CQ230,,(CQ228-$O227),1,1),0,0),
IF(CQ228=0,0,CP233))))</f>
        <v>0</v>
      </c>
      <c r="CR233" s="321">
        <f ca="1">IF(CR230=0,0,
IF(CR230&lt;1,0,
IF($O227-CR228&lt;&gt;$O227,-PMT(Insert_Finance!$D$32,$O227,OFFSET(CR230,,(CR228-$O227),1,1),0,0),
IF(CR228=0,0,CQ233))))</f>
        <v>0</v>
      </c>
      <c r="CS233" s="321">
        <f ca="1">IF(CS230=0,0,
IF(CS230&lt;1,0,
IF($O227-CS228&lt;&gt;$O227,-PMT(Insert_Finance!$D$32,$O227,OFFSET(CS230,,(CS228-$O227),1,1),0,0),
IF(CS228=0,0,CR233))))</f>
        <v>0</v>
      </c>
      <c r="CT233" s="321">
        <f ca="1">IF(CT230=0,0,
IF(CT230&lt;1,0,
IF($O227-CT228&lt;&gt;$O227,-PMT(Insert_Finance!$D$32,$O227,OFFSET(CT230,,(CT228-$O227),1,1),0,0),
IF(CT228=0,0,CS233))))</f>
        <v>0</v>
      </c>
      <c r="CU233" s="321">
        <f ca="1">IF(CU230=0,0,
IF(CU230&lt;1,0,
IF($O227-CU228&lt;&gt;$O227,-PMT(Insert_Finance!$D$32,$O227,OFFSET(CU230,,(CU228-$O227),1,1),0,0),
IF(CU228=0,0,CT233))))</f>
        <v>0</v>
      </c>
      <c r="CV233" s="321">
        <f ca="1">IF(CV230=0,0,
IF(CV230&lt;1,0,
IF($O227-CV228&lt;&gt;$O227,-PMT(Insert_Finance!$D$32,$O227,OFFSET(CV230,,(CV228-$O227),1,1),0,0),
IF(CV228=0,0,CU233))))</f>
        <v>0</v>
      </c>
      <c r="CW233" s="321">
        <f ca="1">IF(CW230=0,0,
IF(CW230&lt;1,0,
IF($O227-CW228&lt;&gt;$O227,-PMT(Insert_Finance!$D$32,$O227,OFFSET(CW230,,(CW228-$O227),1,1),0,0),
IF(CW228=0,0,CV233))))</f>
        <v>0</v>
      </c>
      <c r="CX233" s="321">
        <f ca="1">IF(CX230=0,0,
IF(CX230&lt;1,0,
IF($O227-CX228&lt;&gt;$O227,-PMT(Insert_Finance!$D$32,$O227,OFFSET(CX230,,(CX228-$O227),1,1),0,0),
IF(CX228=0,0,CW233))))</f>
        <v>0</v>
      </c>
      <c r="CY233" s="321">
        <f ca="1">IF(CY230=0,0,
IF(CY230&lt;1,0,
IF($O227-CY228&lt;&gt;$O227,-PMT(Insert_Finance!$D$32,$O227,OFFSET(CY230,,(CY228-$O227),1,1),0,0),
IF(CY228=0,0,CX233))))</f>
        <v>0</v>
      </c>
      <c r="CZ233" s="321">
        <f ca="1">IF(CZ230=0,0,
IF(CZ230&lt;1,0,
IF($O227-CZ228&lt;&gt;$O227,-PMT(Insert_Finance!$D$32,$O227,OFFSET(CZ230,,(CZ228-$O227),1,1),0,0),
IF(CZ228=0,0,CY233))))</f>
        <v>0</v>
      </c>
      <c r="DA233" s="321">
        <f ca="1">IF(DA230=0,0,
IF(DA230&lt;1,0,
IF($O227-DA228&lt;&gt;$O227,-PMT(Insert_Finance!$D$32,$O227,OFFSET(DA230,,(DA228-$O227),1,1),0,0),
IF(DA228=0,0,CZ233))))</f>
        <v>0</v>
      </c>
    </row>
    <row r="234" spans="2:105" ht="30" hidden="1" customHeight="1" collapsed="1">
      <c r="B234" s="287"/>
      <c r="C234" s="310"/>
      <c r="D234" s="310"/>
      <c r="E234" s="310"/>
      <c r="F234" s="311" t="str">
        <f>_xlfn.IFNA(INDEX(Table_Def[[Asset category]:[Unit]],MATCH(Insert_Assets!C234,Table_Def[Asset category],0),2),"")</f>
        <v/>
      </c>
      <c r="G234" s="481"/>
      <c r="H234" s="440" t="s">
        <v>221</v>
      </c>
      <c r="I234" s="479">
        <f t="shared" si="660"/>
        <v>0</v>
      </c>
      <c r="J234" s="376" t="s">
        <v>57</v>
      </c>
      <c r="K234" s="377"/>
      <c r="L234" s="312">
        <f t="shared" si="688"/>
        <v>0</v>
      </c>
      <c r="M234" s="313">
        <f t="shared" si="684"/>
        <v>1</v>
      </c>
      <c r="N234" s="312">
        <f t="shared" si="655"/>
        <v>0</v>
      </c>
      <c r="O234" s="208">
        <f>_xlfn.IFNA(IF(INDEX(Table_Def[],MATCH(C234,Table_Def[Asset category],0),3)=0,20,INDEX(Table_Def[],MATCH(C234,Table_Def[Asset category],0),3)),0)</f>
        <v>0</v>
      </c>
      <c r="Q234" s="11"/>
      <c r="R234" s="208"/>
      <c r="S234" s="208"/>
      <c r="T234" s="208"/>
      <c r="U234" s="485">
        <f>SUMIF($CH$7:$DA$7,U$16,$CH238:$DA238)</f>
        <v>0</v>
      </c>
      <c r="V234" s="485">
        <f>SUMIF($CH$7:$DA$7,U$16,$CH237:$DA237)</f>
        <v>0</v>
      </c>
      <c r="W234" s="485">
        <f>SUMIF($CH$7:$DA$7,U$16,$CH239:$DA239)</f>
        <v>0</v>
      </c>
      <c r="X234" s="485">
        <f>SUMIF($CH$7:$DA$7,X$16,$CH238:$DA238)</f>
        <v>0</v>
      </c>
      <c r="Y234" s="485">
        <f>SUMIF($CH$7:$DA$7,X$16,$CH237:$DA237)</f>
        <v>0</v>
      </c>
      <c r="Z234" s="485">
        <f>SUMIF($CH$7:$DA$7,X$16,$CH239:$DA239)</f>
        <v>0</v>
      </c>
      <c r="AA234" s="485">
        <f>SUMIF($CH$7:$DA$7,AA$16,$CH238:$DA238)</f>
        <v>0</v>
      </c>
      <c r="AB234" s="485">
        <f>SUMIF($CH$7:$DA$7,AA$16,$CH237:$DA237)</f>
        <v>0</v>
      </c>
      <c r="AC234" s="485">
        <f>SUMIF($CH$7:$DA$7,AA$16,$CH239:$DA239)</f>
        <v>0</v>
      </c>
      <c r="AD234" s="485">
        <f>SUMIF($CH$7:$DA$7,AD$16,$CH238:$DA238)</f>
        <v>0</v>
      </c>
      <c r="AE234" s="485">
        <f>SUMIF($CH$7:$DA$7,AD$16,$CH237:$DA237)</f>
        <v>0</v>
      </c>
      <c r="AF234" s="485">
        <f>SUMIF($CH$7:$DA$7,AD$16,$CH239:$DA239)</f>
        <v>0</v>
      </c>
      <c r="AG234" s="485">
        <f>SUMIF($CH$7:$DA$7,AG$16,$CH238:$DA238)</f>
        <v>0</v>
      </c>
      <c r="AH234" s="485">
        <f>SUMIF($CH$7:$DA$7,AG$16,$CH237:$DA237)</f>
        <v>0</v>
      </c>
      <c r="AI234" s="485">
        <f>SUMIF($CH$7:$DA$7,AG$16,$CH239:$DA239)</f>
        <v>0</v>
      </c>
      <c r="AJ234" s="485">
        <f>SUMIF($CH$7:$DA$7,AJ$16,$CH238:$DA238)</f>
        <v>0</v>
      </c>
      <c r="AK234" s="485">
        <f>SUMIF($CH$7:$DA$7,AJ$16,$CH237:$DA237)</f>
        <v>0</v>
      </c>
      <c r="AL234" s="485">
        <f>SUMIF($CH$7:$DA$7,AJ$16,$CH239:$DA239)</f>
        <v>0</v>
      </c>
      <c r="AM234" s="485">
        <f>SUMIF($CH$7:$DA$7,AM$16,$CH238:$DA238)</f>
        <v>0</v>
      </c>
      <c r="AN234" s="485">
        <f>SUMIF($CH$7:$DA$7,AM$16,$CH237:$DA237)</f>
        <v>0</v>
      </c>
      <c r="AO234" s="485">
        <f>SUMIF($CH$7:$DA$7,AM$16,$CH239:$DA239)</f>
        <v>0</v>
      </c>
      <c r="AP234" s="485">
        <f>SUMIF($CH$7:$DA$7,AP$16,$CH238:$DA238)</f>
        <v>0</v>
      </c>
      <c r="AQ234" s="485">
        <f>SUMIF($CH$7:$DA$7,AP$16,$CH237:$DA237)</f>
        <v>0</v>
      </c>
      <c r="AR234" s="485">
        <f>SUMIF($CH$7:$DA$7,AP$16,$CH239:$DA239)</f>
        <v>0</v>
      </c>
      <c r="AS234" s="485">
        <f>SUMIF($CH$7:$DA$7,AS$16,$CH238:$DA238)</f>
        <v>0</v>
      </c>
      <c r="AT234" s="485">
        <f>SUMIF($CH$7:$DA$7,AS$16,$CH237:$DA237)</f>
        <v>0</v>
      </c>
      <c r="AU234" s="485">
        <f>SUMIF($CH$7:$DA$7,AS$16,$CH239:$DA239)</f>
        <v>0</v>
      </c>
      <c r="AV234" s="485">
        <f>SUMIF($CH$7:$DA$7,AV$16,$CH238:$DA238)</f>
        <v>0</v>
      </c>
      <c r="AW234" s="485">
        <f>SUMIF($CH$7:$DA$7,AV$16,$CH237:$DA237)</f>
        <v>0</v>
      </c>
      <c r="AX234" s="485">
        <f>SUMIF($CH$7:$DA$7,AV$16,$CH239:$DA239)</f>
        <v>0</v>
      </c>
      <c r="AY234" s="485">
        <f>SUMIF($CH$7:$DA$7,AY$16,$CH238:$DA238)</f>
        <v>0</v>
      </c>
      <c r="AZ234" s="485">
        <f>SUMIF($CH$7:$DA$7,AY$16,$CH237:$DA237)</f>
        <v>0</v>
      </c>
      <c r="BA234" s="485">
        <f>SUMIF($CH$7:$DA$7,AY$16,$CH239:$DA239)</f>
        <v>0</v>
      </c>
      <c r="BB234" s="485">
        <f>SUMIF($CH$7:$DA$7,BB$16,$CH238:$DA238)</f>
        <v>0</v>
      </c>
      <c r="BC234" s="485">
        <f>SUMIF($CH$7:$DA$7,BB$16,$CH237:$DA237)</f>
        <v>0</v>
      </c>
      <c r="BD234" s="485">
        <f>SUMIF($CH$7:$DA$7,BB$16,$CH239:$DA239)</f>
        <v>0</v>
      </c>
      <c r="BE234" s="485">
        <f>SUMIF($CH$7:$DA$7,BE$16,$CH238:$DA238)</f>
        <v>0</v>
      </c>
      <c r="BF234" s="485">
        <f>SUMIF($CH$7:$DA$7,BE$16,$CH237:$DA237)</f>
        <v>0</v>
      </c>
      <c r="BG234" s="485">
        <f>SUMIF($CH$7:$DA$7,BE$16,$CH239:$DA239)</f>
        <v>0</v>
      </c>
      <c r="BH234" s="485">
        <f>SUMIF($CH$7:$DA$7,BH$16,$CH238:$DA238)</f>
        <v>0</v>
      </c>
      <c r="BI234" s="485">
        <f>SUMIF($CH$7:$DA$7,BH$16,$CH237:$DA237)</f>
        <v>0</v>
      </c>
      <c r="BJ234" s="485">
        <f>SUMIF($CH$7:$DA$7,BH$16,$CH239:$DA239)</f>
        <v>0</v>
      </c>
      <c r="BK234" s="485">
        <f>SUMIF($CH$7:$DA$7,BK$16,$CH238:$DA238)</f>
        <v>0</v>
      </c>
      <c r="BL234" s="485">
        <f>SUMIF($CH$7:$DA$7,BK$16,$CH237:$DA237)</f>
        <v>0</v>
      </c>
      <c r="BM234" s="485">
        <f>SUMIF($CH$7:$DA$7,BK$16,$CH239:$DA239)</f>
        <v>0</v>
      </c>
      <c r="BN234" s="485">
        <f>SUMIF($CH$7:$DA$7,BN$16,$CH238:$DA238)</f>
        <v>0</v>
      </c>
      <c r="BO234" s="485">
        <f>SUMIF($CH$7:$DA$7,BN$16,$CH237:$DA237)</f>
        <v>0</v>
      </c>
      <c r="BP234" s="485">
        <f>SUMIF($CH$7:$DA$7,BN$16,$CH239:$DA239)</f>
        <v>0</v>
      </c>
      <c r="BQ234" s="485">
        <f>SUMIF($CH$7:$DA$7,BQ$16,$CH238:$DA238)</f>
        <v>0</v>
      </c>
      <c r="BR234" s="485">
        <f>SUMIF($CH$7:$DA$7,BQ$16,$CH237:$DA237)</f>
        <v>0</v>
      </c>
      <c r="BS234" s="485">
        <f>SUMIF($CH$7:$DA$7,BQ$16,$CH239:$DA239)</f>
        <v>0</v>
      </c>
      <c r="BT234" s="485">
        <f>SUMIF($CH$7:$DA$7,BT$16,$CH238:$DA238)</f>
        <v>0</v>
      </c>
      <c r="BU234" s="485">
        <f>SUMIF($CH$7:$DA$7,BT$16,$CH237:$DA237)</f>
        <v>0</v>
      </c>
      <c r="BV234" s="485">
        <f>SUMIF($CH$7:$DA$7,BT$16,$CH239:$DA239)</f>
        <v>0</v>
      </c>
      <c r="BW234" s="485">
        <f>SUMIF($CH$7:$DA$7,BW$16,$CH238:$DA238)</f>
        <v>0</v>
      </c>
      <c r="BX234" s="485">
        <f>SUMIF($CH$7:$DA$7,BW$16,$CH237:$DA237)</f>
        <v>0</v>
      </c>
      <c r="BY234" s="485">
        <f>SUMIF($CH$7:$DA$7,BW$16,$CH239:$DA239)</f>
        <v>0</v>
      </c>
      <c r="BZ234" s="485">
        <f>SUMIF($CH$7:$DA$7,BZ$16,$CH238:$DA238)</f>
        <v>0</v>
      </c>
      <c r="CA234" s="485">
        <f>SUMIF($CH$7:$DA$7,BZ$16,$CH237:$DA237)</f>
        <v>0</v>
      </c>
      <c r="CB234" s="485">
        <f>SUMIF($CH$7:$DA$7,BZ$16,$CH239:$DA239)</f>
        <v>0</v>
      </c>
      <c r="CC234" s="37"/>
      <c r="CD234" s="317"/>
      <c r="CE234" s="317"/>
      <c r="CG234" s="72"/>
      <c r="CH234" s="321"/>
    </row>
    <row r="235" spans="2:105" ht="15" hidden="1" customHeight="1" outlineLevel="1">
      <c r="B235" s="287"/>
      <c r="C235" s="383"/>
      <c r="D235" s="318"/>
      <c r="E235" s="318"/>
      <c r="F235" s="11" t="str">
        <f>_xlfn.IFNA(INDEX(Table_Def[[Asset category]:[Unit]],MATCH(Insert_Assets!C235,Table_Def[Asset category],0),2),"")</f>
        <v/>
      </c>
      <c r="G235" s="384"/>
      <c r="H235" s="375" t="s">
        <v>221</v>
      </c>
      <c r="I235" s="385">
        <f t="shared" si="660"/>
        <v>0</v>
      </c>
      <c r="J235" s="318"/>
      <c r="K235" s="386"/>
      <c r="L235" s="312">
        <f t="shared" si="688"/>
        <v>0</v>
      </c>
      <c r="M235" s="313">
        <f t="shared" si="684"/>
        <v>1</v>
      </c>
      <c r="N235" s="312">
        <f t="shared" si="655"/>
        <v>0</v>
      </c>
      <c r="O235" s="319">
        <f>_xlfn.IFNA(INDEX(Table_Def[],MATCH(C235,Table_Def[Asset category],0),3),0)</f>
        <v>0</v>
      </c>
      <c r="Q235" s="11"/>
      <c r="R235" s="208"/>
      <c r="S235" s="208"/>
      <c r="T235" s="208"/>
      <c r="U235" s="485"/>
      <c r="V235" s="485"/>
      <c r="W235" s="485"/>
      <c r="X235" s="485"/>
      <c r="Y235" s="485"/>
      <c r="Z235" s="485"/>
      <c r="AA235" s="485"/>
      <c r="AB235" s="485"/>
      <c r="AC235" s="485"/>
      <c r="AD235" s="485"/>
      <c r="AE235" s="485"/>
      <c r="AF235" s="485"/>
      <c r="AG235" s="485"/>
      <c r="AH235" s="485"/>
      <c r="AI235" s="485"/>
      <c r="AJ235" s="485"/>
      <c r="AK235" s="485"/>
      <c r="AL235" s="485"/>
      <c r="AM235" s="485"/>
      <c r="AN235" s="485"/>
      <c r="AO235" s="485"/>
      <c r="AP235" s="485"/>
      <c r="AQ235" s="485"/>
      <c r="AR235" s="485"/>
      <c r="AS235" s="485"/>
      <c r="AT235" s="485"/>
      <c r="AU235" s="485"/>
      <c r="AV235" s="485"/>
      <c r="AW235" s="485"/>
      <c r="AX235" s="485"/>
      <c r="AY235" s="485"/>
      <c r="AZ235" s="485"/>
      <c r="BA235" s="485"/>
      <c r="BB235" s="485"/>
      <c r="BC235" s="485"/>
      <c r="BD235" s="485"/>
      <c r="BE235" s="485"/>
      <c r="BF235" s="485"/>
      <c r="BG235" s="485"/>
      <c r="BH235" s="485"/>
      <c r="BI235" s="485"/>
      <c r="BJ235" s="485"/>
      <c r="BK235" s="485"/>
      <c r="BL235" s="485"/>
      <c r="BM235" s="485"/>
      <c r="BN235" s="485"/>
      <c r="BO235" s="485"/>
      <c r="BP235" s="485"/>
      <c r="BQ235" s="485"/>
      <c r="BR235" s="485"/>
      <c r="BS235" s="485"/>
      <c r="BT235" s="485"/>
      <c r="BU235" s="485"/>
      <c r="BV235" s="485"/>
      <c r="BW235" s="485"/>
      <c r="BX235" s="485"/>
      <c r="BY235" s="485"/>
      <c r="BZ235" s="485"/>
      <c r="CA235" s="485"/>
      <c r="CB235" s="485"/>
      <c r="CC235" s="37"/>
      <c r="CD235" s="317"/>
      <c r="CE235" s="317"/>
      <c r="CF235" s="8" t="s">
        <v>218</v>
      </c>
      <c r="CG235" s="72"/>
      <c r="CH235" s="320">
        <f>IF($J234=CH$7,$O234,
IF(CG234&gt;0,CG234-1,0))</f>
        <v>0</v>
      </c>
      <c r="CI235" s="320">
        <f>IF($J234=CI$7,$O234,
IF(CH235&gt;0,CH235-1,0))</f>
        <v>0</v>
      </c>
      <c r="CJ235" s="320">
        <f t="shared" ref="CJ235" si="691">IF($J234=CJ$7,$O234,
IF(CI235&gt;0,CI235-1,0))</f>
        <v>0</v>
      </c>
      <c r="CK235" s="320">
        <f t="shared" ref="CK235" si="692">IF($J234=CK$7,$O234,
IF(CJ235&gt;0,CJ235-1,0))</f>
        <v>0</v>
      </c>
      <c r="CL235" s="320">
        <f t="shared" ref="CL235" si="693">IF($J234=CL$7,$O234,
IF(CK235&gt;0,CK235-1,0))</f>
        <v>0</v>
      </c>
      <c r="CM235" s="320">
        <f t="shared" ref="CM235" si="694">IF($J234=CM$7,$O234,
IF(CL235&gt;0,CL235-1,0))</f>
        <v>0</v>
      </c>
      <c r="CN235" s="320">
        <f t="shared" ref="CN235" si="695">IF($J234=CN$7,$O234,
IF(CM235&gt;0,CM235-1,0))</f>
        <v>0</v>
      </c>
      <c r="CO235" s="320">
        <f t="shared" ref="CO235" si="696">IF($J234=CO$7,$O234,
IF(CN235&gt;0,CN235-1,0))</f>
        <v>0</v>
      </c>
      <c r="CP235" s="320">
        <f t="shared" ref="CP235" si="697">IF($J234=CP$7,$O234,
IF(CO235&gt;0,CO235-1,0))</f>
        <v>0</v>
      </c>
      <c r="CQ235" s="320">
        <f t="shared" ref="CQ235" si="698">IF($J234=CQ$7,$O234,
IF(CP235&gt;0,CP235-1,0))</f>
        <v>0</v>
      </c>
      <c r="CR235" s="320">
        <f t="shared" ref="CR235" si="699">IF($J234=CR$7,$O234,
IF(CQ235&gt;0,CQ235-1,0))</f>
        <v>0</v>
      </c>
      <c r="CS235" s="320">
        <f t="shared" ref="CS235" si="700">IF($J234=CS$7,$O234,
IF(CR235&gt;0,CR235-1,0))</f>
        <v>0</v>
      </c>
      <c r="CT235" s="320">
        <f t="shared" ref="CT235" si="701">IF($J234=CT$7,$O234,
IF(CS235&gt;0,CS235-1,0))</f>
        <v>0</v>
      </c>
      <c r="CU235" s="320">
        <f t="shared" ref="CU235" si="702">IF($J234=CU$7,$O234,
IF(CT235&gt;0,CT235-1,0))</f>
        <v>0</v>
      </c>
      <c r="CV235" s="320">
        <f t="shared" ref="CV235" si="703">IF($J234=CV$7,$O234,
IF(CU235&gt;0,CU235-1,0))</f>
        <v>0</v>
      </c>
      <c r="CW235" s="320">
        <f t="shared" ref="CW235" si="704">IF($J234=CW$7,$O234,
IF(CV235&gt;0,CV235-1,0))</f>
        <v>0</v>
      </c>
      <c r="CX235" s="320">
        <f t="shared" ref="CX235" si="705">IF($J234=CX$7,$O234,
IF(CW235&gt;0,CW235-1,0))</f>
        <v>0</v>
      </c>
      <c r="CY235" s="320">
        <f t="shared" ref="CY235" si="706">IF($J234=CY$7,$O234,
IF(CX235&gt;0,CX235-1,0))</f>
        <v>0</v>
      </c>
      <c r="CZ235" s="320">
        <f t="shared" ref="CZ235" si="707">IF($J234=CZ$7,$O234,
IF(CY235&gt;0,CY235-1,0))</f>
        <v>0</v>
      </c>
      <c r="DA235" s="320">
        <f t="shared" ref="DA235" si="708">IF($J234=DA$7,$O234,
IF(CZ235&gt;0,CZ235-1,0))</f>
        <v>0</v>
      </c>
    </row>
    <row r="236" spans="2:105" ht="15" hidden="1" customHeight="1" outlineLevel="1">
      <c r="B236" s="287"/>
      <c r="C236" s="383"/>
      <c r="D236" s="318"/>
      <c r="E236" s="318"/>
      <c r="F236" s="11" t="str">
        <f>_xlfn.IFNA(INDEX(Table_Def[[Asset category]:[Unit]],MATCH(Insert_Assets!C236,Table_Def[Asset category],0),2),"")</f>
        <v/>
      </c>
      <c r="G236" s="384"/>
      <c r="H236" s="375" t="s">
        <v>221</v>
      </c>
      <c r="I236" s="385">
        <f t="shared" si="660"/>
        <v>0</v>
      </c>
      <c r="J236" s="318"/>
      <c r="K236" s="386"/>
      <c r="L236" s="312"/>
      <c r="M236" s="313">
        <f t="shared" si="684"/>
        <v>1</v>
      </c>
      <c r="N236" s="312">
        <f t="shared" si="655"/>
        <v>0</v>
      </c>
      <c r="O236" s="319">
        <f>_xlfn.IFNA(INDEX(Table_Def[],MATCH(C236,Table_Def[Asset category],0),3),0)</f>
        <v>0</v>
      </c>
      <c r="Q236" s="11"/>
      <c r="R236" s="208"/>
      <c r="S236" s="208"/>
      <c r="T236" s="208"/>
      <c r="U236" s="485"/>
      <c r="V236" s="485"/>
      <c r="W236" s="485"/>
      <c r="X236" s="485"/>
      <c r="Y236" s="485"/>
      <c r="Z236" s="485"/>
      <c r="AA236" s="485"/>
      <c r="AB236" s="485"/>
      <c r="AC236" s="485"/>
      <c r="AD236" s="485"/>
      <c r="AE236" s="485"/>
      <c r="AF236" s="485"/>
      <c r="AG236" s="485"/>
      <c r="AH236" s="485"/>
      <c r="AI236" s="485"/>
      <c r="AJ236" s="485"/>
      <c r="AK236" s="485"/>
      <c r="AL236" s="485"/>
      <c r="AM236" s="485"/>
      <c r="AN236" s="485"/>
      <c r="AO236" s="485"/>
      <c r="AP236" s="485"/>
      <c r="AQ236" s="485"/>
      <c r="AR236" s="485"/>
      <c r="AS236" s="485"/>
      <c r="AT236" s="485"/>
      <c r="AU236" s="485"/>
      <c r="AV236" s="485"/>
      <c r="AW236" s="485"/>
      <c r="AX236" s="485"/>
      <c r="AY236" s="485"/>
      <c r="AZ236" s="485"/>
      <c r="BA236" s="485"/>
      <c r="BB236" s="485"/>
      <c r="BC236" s="485"/>
      <c r="BD236" s="485"/>
      <c r="BE236" s="485"/>
      <c r="BF236" s="485"/>
      <c r="BG236" s="485"/>
      <c r="BH236" s="485"/>
      <c r="BI236" s="485"/>
      <c r="BJ236" s="485"/>
      <c r="BK236" s="485"/>
      <c r="BL236" s="485"/>
      <c r="BM236" s="485"/>
      <c r="BN236" s="485"/>
      <c r="BO236" s="485"/>
      <c r="BP236" s="485"/>
      <c r="BQ236" s="485"/>
      <c r="BR236" s="485"/>
      <c r="BS236" s="485"/>
      <c r="BT236" s="485"/>
      <c r="BU236" s="485"/>
      <c r="BV236" s="485"/>
      <c r="BW236" s="485"/>
      <c r="BX236" s="485"/>
      <c r="BY236" s="485"/>
      <c r="BZ236" s="485"/>
      <c r="CA236" s="485"/>
      <c r="CB236" s="485"/>
      <c r="CC236" s="37"/>
      <c r="CD236" s="317"/>
      <c r="CE236" s="317"/>
      <c r="CF236" s="8" t="s">
        <v>219</v>
      </c>
      <c r="CG236" s="72"/>
      <c r="CH236" s="320">
        <f t="shared" ref="CH236" ca="1" si="709">IF(AND(CH235=$O234,CH235&gt;0),1,IF(CH235=0,0,OFFSET(CH235,,(CH235-$O234),1,1)-CH235+1))</f>
        <v>0</v>
      </c>
      <c r="CI236" s="320">
        <f ca="1">IF(AND(CI235=$O234,CI235&gt;0),1,IF(CI235=0,0,OFFSET(CI235,,(CI235-$O234),1,1)-CI235+1))</f>
        <v>0</v>
      </c>
      <c r="CJ236" s="320">
        <f t="shared" ref="CJ236:DA236" ca="1" si="710">IF(AND(CJ235=$O234,CJ235&gt;0),1,IF(CJ235=0,0,OFFSET(CJ235,,(CJ235-$O234),1,1)-CJ235+1))</f>
        <v>0</v>
      </c>
      <c r="CK236" s="320">
        <f t="shared" ca="1" si="710"/>
        <v>0</v>
      </c>
      <c r="CL236" s="320">
        <f t="shared" ca="1" si="710"/>
        <v>0</v>
      </c>
      <c r="CM236" s="320">
        <f t="shared" ca="1" si="710"/>
        <v>0</v>
      </c>
      <c r="CN236" s="320">
        <f t="shared" ca="1" si="710"/>
        <v>0</v>
      </c>
      <c r="CO236" s="320">
        <f t="shared" ca="1" si="710"/>
        <v>0</v>
      </c>
      <c r="CP236" s="320">
        <f t="shared" ca="1" si="710"/>
        <v>0</v>
      </c>
      <c r="CQ236" s="320">
        <f t="shared" ca="1" si="710"/>
        <v>0</v>
      </c>
      <c r="CR236" s="320">
        <f t="shared" ca="1" si="710"/>
        <v>0</v>
      </c>
      <c r="CS236" s="320">
        <f t="shared" ca="1" si="710"/>
        <v>0</v>
      </c>
      <c r="CT236" s="320">
        <f t="shared" ca="1" si="710"/>
        <v>0</v>
      </c>
      <c r="CU236" s="320">
        <f t="shared" ca="1" si="710"/>
        <v>0</v>
      </c>
      <c r="CV236" s="320">
        <f t="shared" ca="1" si="710"/>
        <v>0</v>
      </c>
      <c r="CW236" s="320">
        <f t="shared" ca="1" si="710"/>
        <v>0</v>
      </c>
      <c r="CX236" s="320">
        <f t="shared" ca="1" si="710"/>
        <v>0</v>
      </c>
      <c r="CY236" s="320">
        <f t="shared" ca="1" si="710"/>
        <v>0</v>
      </c>
      <c r="CZ236" s="320">
        <f t="shared" ca="1" si="710"/>
        <v>0</v>
      </c>
      <c r="DA236" s="320">
        <f t="shared" ca="1" si="710"/>
        <v>0</v>
      </c>
    </row>
    <row r="237" spans="2:105" ht="15" hidden="1" customHeight="1" outlineLevel="1">
      <c r="B237" s="287"/>
      <c r="C237" s="383"/>
      <c r="D237" s="318"/>
      <c r="E237" s="318"/>
      <c r="F237" s="11" t="str">
        <f>_xlfn.IFNA(INDEX(Table_Def[[Asset category]:[Unit]],MATCH(Insert_Assets!C237,Table_Def[Asset category],0),2),"")</f>
        <v/>
      </c>
      <c r="G237" s="384"/>
      <c r="H237" s="375" t="s">
        <v>221</v>
      </c>
      <c r="I237" s="385">
        <f t="shared" si="660"/>
        <v>0</v>
      </c>
      <c r="J237" s="318"/>
      <c r="K237" s="386"/>
      <c r="L237" s="312">
        <f>SUMIF($K$21:$K$383,K237,$I$21:$I$383)</f>
        <v>0</v>
      </c>
      <c r="M237" s="313">
        <f t="shared" si="684"/>
        <v>1</v>
      </c>
      <c r="N237" s="312">
        <f t="shared" si="655"/>
        <v>0</v>
      </c>
      <c r="O237" s="319">
        <f>_xlfn.IFNA(INDEX(Table_Def[],MATCH(C237,Table_Def[Asset category],0),3),0)</f>
        <v>0</v>
      </c>
      <c r="Q237" s="11"/>
      <c r="R237" s="208"/>
      <c r="S237" s="208"/>
      <c r="T237" s="208"/>
      <c r="U237" s="485"/>
      <c r="V237" s="485"/>
      <c r="W237" s="485"/>
      <c r="X237" s="485"/>
      <c r="Y237" s="485"/>
      <c r="Z237" s="485"/>
      <c r="AA237" s="485"/>
      <c r="AB237" s="485"/>
      <c r="AC237" s="485"/>
      <c r="AD237" s="485"/>
      <c r="AE237" s="485"/>
      <c r="AF237" s="485"/>
      <c r="AG237" s="485"/>
      <c r="AH237" s="485"/>
      <c r="AI237" s="485"/>
      <c r="AJ237" s="485"/>
      <c r="AK237" s="485"/>
      <c r="AL237" s="485"/>
      <c r="AM237" s="485"/>
      <c r="AN237" s="485"/>
      <c r="AO237" s="485"/>
      <c r="AP237" s="485"/>
      <c r="AQ237" s="485"/>
      <c r="AR237" s="485"/>
      <c r="AS237" s="485"/>
      <c r="AT237" s="485"/>
      <c r="AU237" s="485"/>
      <c r="AV237" s="485"/>
      <c r="AW237" s="485"/>
      <c r="AX237" s="485"/>
      <c r="AY237" s="485"/>
      <c r="AZ237" s="485"/>
      <c r="BA237" s="485"/>
      <c r="BB237" s="485"/>
      <c r="BC237" s="485"/>
      <c r="BD237" s="485"/>
      <c r="BE237" s="485"/>
      <c r="BF237" s="485"/>
      <c r="BG237" s="485"/>
      <c r="BH237" s="485"/>
      <c r="BI237" s="485"/>
      <c r="BJ237" s="485"/>
      <c r="BK237" s="485"/>
      <c r="BL237" s="485"/>
      <c r="BM237" s="485"/>
      <c r="BN237" s="485"/>
      <c r="BO237" s="485"/>
      <c r="BP237" s="485"/>
      <c r="BQ237" s="485"/>
      <c r="BR237" s="485"/>
      <c r="BS237" s="485"/>
      <c r="BT237" s="485"/>
      <c r="BU237" s="485"/>
      <c r="BV237" s="485"/>
      <c r="BW237" s="485"/>
      <c r="BX237" s="485"/>
      <c r="BY237" s="485"/>
      <c r="BZ237" s="485"/>
      <c r="CA237" s="485"/>
      <c r="CB237" s="485"/>
      <c r="CC237" s="37"/>
      <c r="CD237" s="317"/>
      <c r="CE237" s="317"/>
      <c r="CF237" s="8" t="s">
        <v>205</v>
      </c>
      <c r="CH237" s="321">
        <f>IF($J234=CH$7,$I234*$M234,
IF(CG237&gt;0,+CG237-CG238,0))</f>
        <v>0</v>
      </c>
      <c r="CI237" s="321">
        <f t="shared" ref="CI237:DA237" si="711">IF($J234=CI$7,$I234*$M234,
IF(CH237&gt;0,+CH237-CH238,0))</f>
        <v>0</v>
      </c>
      <c r="CJ237" s="321">
        <f t="shared" si="711"/>
        <v>0</v>
      </c>
      <c r="CK237" s="321">
        <f t="shared" si="711"/>
        <v>0</v>
      </c>
      <c r="CL237" s="321">
        <f t="shared" si="711"/>
        <v>0</v>
      </c>
      <c r="CM237" s="321">
        <f t="shared" si="711"/>
        <v>0</v>
      </c>
      <c r="CN237" s="321">
        <f t="shared" si="711"/>
        <v>0</v>
      </c>
      <c r="CO237" s="321">
        <f t="shared" si="711"/>
        <v>0</v>
      </c>
      <c r="CP237" s="321">
        <f t="shared" si="711"/>
        <v>0</v>
      </c>
      <c r="CQ237" s="321">
        <f t="shared" si="711"/>
        <v>0</v>
      </c>
      <c r="CR237" s="321">
        <f t="shared" si="711"/>
        <v>0</v>
      </c>
      <c r="CS237" s="321">
        <f t="shared" si="711"/>
        <v>0</v>
      </c>
      <c r="CT237" s="321">
        <f t="shared" si="711"/>
        <v>0</v>
      </c>
      <c r="CU237" s="321">
        <f t="shared" si="711"/>
        <v>0</v>
      </c>
      <c r="CV237" s="321">
        <f t="shared" si="711"/>
        <v>0</v>
      </c>
      <c r="CW237" s="321">
        <f t="shared" si="711"/>
        <v>0</v>
      </c>
      <c r="CX237" s="321">
        <f t="shared" si="711"/>
        <v>0</v>
      </c>
      <c r="CY237" s="321">
        <f t="shared" si="711"/>
        <v>0</v>
      </c>
      <c r="CZ237" s="321">
        <f t="shared" si="711"/>
        <v>0</v>
      </c>
      <c r="DA237" s="321">
        <f t="shared" si="711"/>
        <v>0</v>
      </c>
    </row>
    <row r="238" spans="2:105" ht="15" hidden="1" customHeight="1" outlineLevel="1">
      <c r="B238" s="287"/>
      <c r="C238" s="383"/>
      <c r="D238" s="318"/>
      <c r="E238" s="318"/>
      <c r="F238" s="11" t="str">
        <f>_xlfn.IFNA(INDEX(Table_Def[[Asset category]:[Unit]],MATCH(Insert_Assets!C238,Table_Def[Asset category],0),2),"")</f>
        <v/>
      </c>
      <c r="G238" s="384"/>
      <c r="H238" s="375" t="s">
        <v>221</v>
      </c>
      <c r="I238" s="385">
        <f t="shared" si="660"/>
        <v>0</v>
      </c>
      <c r="J238" s="318"/>
      <c r="K238" s="386"/>
      <c r="L238" s="312">
        <f>SUMIF($K$21:$K$383,K238,$I$21:$I$383)</f>
        <v>0</v>
      </c>
      <c r="M238" s="313">
        <f t="shared" si="684"/>
        <v>1</v>
      </c>
      <c r="N238" s="312">
        <f t="shared" si="655"/>
        <v>0</v>
      </c>
      <c r="O238" s="319">
        <f>_xlfn.IFNA(INDEX(Table_Def[],MATCH(C238,Table_Def[Asset category],0),3),0)</f>
        <v>0</v>
      </c>
      <c r="Q238" s="11"/>
      <c r="R238" s="208"/>
      <c r="S238" s="208"/>
      <c r="T238" s="208"/>
      <c r="U238" s="485"/>
      <c r="V238" s="485"/>
      <c r="W238" s="485"/>
      <c r="X238" s="485"/>
      <c r="Y238" s="485"/>
      <c r="Z238" s="485"/>
      <c r="AA238" s="485"/>
      <c r="AB238" s="485"/>
      <c r="AC238" s="485"/>
      <c r="AD238" s="485"/>
      <c r="AE238" s="485"/>
      <c r="AF238" s="485"/>
      <c r="AG238" s="485"/>
      <c r="AH238" s="485"/>
      <c r="AI238" s="485"/>
      <c r="AJ238" s="485"/>
      <c r="AK238" s="485"/>
      <c r="AL238" s="485"/>
      <c r="AM238" s="485"/>
      <c r="AN238" s="485"/>
      <c r="AO238" s="485"/>
      <c r="AP238" s="485"/>
      <c r="AQ238" s="485"/>
      <c r="AR238" s="485"/>
      <c r="AS238" s="485"/>
      <c r="AT238" s="485"/>
      <c r="AU238" s="485"/>
      <c r="AV238" s="485"/>
      <c r="AW238" s="485"/>
      <c r="AX238" s="485"/>
      <c r="AY238" s="485"/>
      <c r="AZ238" s="485"/>
      <c r="BA238" s="485"/>
      <c r="BB238" s="485"/>
      <c r="BC238" s="485"/>
      <c r="BD238" s="485"/>
      <c r="BE238" s="485"/>
      <c r="BF238" s="485"/>
      <c r="BG238" s="485"/>
      <c r="BH238" s="485"/>
      <c r="BI238" s="485"/>
      <c r="BJ238" s="485"/>
      <c r="BK238" s="485"/>
      <c r="BL238" s="485"/>
      <c r="BM238" s="485"/>
      <c r="BN238" s="485"/>
      <c r="BO238" s="485"/>
      <c r="BP238" s="485"/>
      <c r="BQ238" s="485"/>
      <c r="BR238" s="485"/>
      <c r="BS238" s="485"/>
      <c r="BT238" s="485"/>
      <c r="BU238" s="485"/>
      <c r="BV238" s="485"/>
      <c r="BW238" s="485"/>
      <c r="BX238" s="485"/>
      <c r="BY238" s="485"/>
      <c r="BZ238" s="485"/>
      <c r="CA238" s="485"/>
      <c r="CB238" s="485"/>
      <c r="CC238" s="37"/>
      <c r="CD238" s="317"/>
      <c r="CE238" s="317"/>
      <c r="CF238" s="8" t="s">
        <v>206</v>
      </c>
      <c r="CG238" s="321"/>
      <c r="CH238" s="321" t="e">
        <f>IF(CH239&lt;1,0,CH240-CH239)</f>
        <v>#DIV/0!</v>
      </c>
      <c r="CI238" s="321" t="e">
        <f t="shared" ref="CI238:DA238" si="712">IF(CI239&lt;1,0,CI240-CI239)</f>
        <v>#DIV/0!</v>
      </c>
      <c r="CJ238" s="321" t="e">
        <f t="shared" si="712"/>
        <v>#DIV/0!</v>
      </c>
      <c r="CK238" s="321" t="e">
        <f t="shared" si="712"/>
        <v>#DIV/0!</v>
      </c>
      <c r="CL238" s="321" t="e">
        <f t="shared" si="712"/>
        <v>#DIV/0!</v>
      </c>
      <c r="CM238" s="321" t="e">
        <f t="shared" si="712"/>
        <v>#DIV/0!</v>
      </c>
      <c r="CN238" s="321" t="e">
        <f t="shared" si="712"/>
        <v>#DIV/0!</v>
      </c>
      <c r="CO238" s="321" t="e">
        <f t="shared" si="712"/>
        <v>#DIV/0!</v>
      </c>
      <c r="CP238" s="321" t="e">
        <f t="shared" si="712"/>
        <v>#DIV/0!</v>
      </c>
      <c r="CQ238" s="321" t="e">
        <f t="shared" si="712"/>
        <v>#DIV/0!</v>
      </c>
      <c r="CR238" s="321" t="e">
        <f t="shared" si="712"/>
        <v>#DIV/0!</v>
      </c>
      <c r="CS238" s="321" t="e">
        <f t="shared" si="712"/>
        <v>#DIV/0!</v>
      </c>
      <c r="CT238" s="321" t="e">
        <f t="shared" si="712"/>
        <v>#DIV/0!</v>
      </c>
      <c r="CU238" s="321" t="e">
        <f t="shared" si="712"/>
        <v>#DIV/0!</v>
      </c>
      <c r="CV238" s="321" t="e">
        <f t="shared" si="712"/>
        <v>#DIV/0!</v>
      </c>
      <c r="CW238" s="321" t="e">
        <f t="shared" si="712"/>
        <v>#DIV/0!</v>
      </c>
      <c r="CX238" s="321" t="e">
        <f t="shared" si="712"/>
        <v>#DIV/0!</v>
      </c>
      <c r="CY238" s="321" t="e">
        <f t="shared" si="712"/>
        <v>#DIV/0!</v>
      </c>
      <c r="CZ238" s="321" t="e">
        <f t="shared" si="712"/>
        <v>#DIV/0!</v>
      </c>
      <c r="DA238" s="321" t="e">
        <f t="shared" si="712"/>
        <v>#DIV/0!</v>
      </c>
    </row>
    <row r="239" spans="2:105" ht="15" hidden="1" customHeight="1" outlineLevel="1">
      <c r="B239" s="287"/>
      <c r="C239" s="383"/>
      <c r="D239" s="318"/>
      <c r="E239" s="318"/>
      <c r="F239" s="11" t="str">
        <f>_xlfn.IFNA(INDEX(Table_Def[[Asset category]:[Unit]],MATCH(Insert_Assets!C239,Table_Def[Asset category],0),2),"")</f>
        <v/>
      </c>
      <c r="G239" s="384"/>
      <c r="H239" s="375" t="s">
        <v>221</v>
      </c>
      <c r="I239" s="385">
        <f t="shared" si="660"/>
        <v>0</v>
      </c>
      <c r="J239" s="318"/>
      <c r="K239" s="386"/>
      <c r="L239" s="312">
        <f>SUMIF($K$21:$K$383,K239,$I$21:$I$383)</f>
        <v>0</v>
      </c>
      <c r="M239" s="313">
        <f t="shared" si="684"/>
        <v>1</v>
      </c>
      <c r="N239" s="312">
        <f t="shared" si="655"/>
        <v>0</v>
      </c>
      <c r="O239" s="319">
        <f>_xlfn.IFNA(INDEX(Table_Def[],MATCH(C239,Table_Def[Asset category],0),3),0)</f>
        <v>0</v>
      </c>
      <c r="Q239" s="11"/>
      <c r="R239" s="208"/>
      <c r="S239" s="208"/>
      <c r="T239" s="208"/>
      <c r="U239" s="485"/>
      <c r="V239" s="485"/>
      <c r="W239" s="485"/>
      <c r="X239" s="485"/>
      <c r="Y239" s="485"/>
      <c r="Z239" s="485"/>
      <c r="AA239" s="485"/>
      <c r="AB239" s="485"/>
      <c r="AC239" s="485"/>
      <c r="AD239" s="485"/>
      <c r="AE239" s="485"/>
      <c r="AF239" s="485"/>
      <c r="AG239" s="485"/>
      <c r="AH239" s="485"/>
      <c r="AI239" s="485"/>
      <c r="AJ239" s="485"/>
      <c r="AK239" s="485"/>
      <c r="AL239" s="485"/>
      <c r="AM239" s="485"/>
      <c r="AN239" s="485"/>
      <c r="AO239" s="485"/>
      <c r="AP239" s="485"/>
      <c r="AQ239" s="485"/>
      <c r="AR239" s="485"/>
      <c r="AS239" s="485"/>
      <c r="AT239" s="485"/>
      <c r="AU239" s="485"/>
      <c r="AV239" s="485"/>
      <c r="AW239" s="485"/>
      <c r="AX239" s="485"/>
      <c r="AY239" s="485"/>
      <c r="AZ239" s="485"/>
      <c r="BA239" s="485"/>
      <c r="BB239" s="485"/>
      <c r="BC239" s="485"/>
      <c r="BD239" s="485"/>
      <c r="BE239" s="485"/>
      <c r="BF239" s="485"/>
      <c r="BG239" s="485"/>
      <c r="BH239" s="485"/>
      <c r="BI239" s="485"/>
      <c r="BJ239" s="485"/>
      <c r="BK239" s="485"/>
      <c r="BL239" s="485"/>
      <c r="BM239" s="485"/>
      <c r="BN239" s="485"/>
      <c r="BO239" s="485"/>
      <c r="BP239" s="485"/>
      <c r="BQ239" s="485"/>
      <c r="BR239" s="485"/>
      <c r="BS239" s="485"/>
      <c r="BT239" s="485"/>
      <c r="BU239" s="485"/>
      <c r="BV239" s="485"/>
      <c r="BW239" s="485"/>
      <c r="BX239" s="485"/>
      <c r="BY239" s="485"/>
      <c r="BZ239" s="485"/>
      <c r="CA239" s="485"/>
      <c r="CB239" s="485"/>
      <c r="CC239" s="37"/>
      <c r="CD239" s="317"/>
      <c r="CE239" s="317"/>
      <c r="CF239" s="8" t="s">
        <v>207</v>
      </c>
      <c r="CH239" s="321" t="e">
        <f>CH237*Insert_Finance!$D$32</f>
        <v>#DIV/0!</v>
      </c>
      <c r="CI239" s="321" t="e">
        <f>CI237*Insert_Finance!$D$32</f>
        <v>#DIV/0!</v>
      </c>
      <c r="CJ239" s="321" t="e">
        <f>CJ237*Insert_Finance!$D$32</f>
        <v>#DIV/0!</v>
      </c>
      <c r="CK239" s="321" t="e">
        <f>CK237*Insert_Finance!$D$32</f>
        <v>#DIV/0!</v>
      </c>
      <c r="CL239" s="321" t="e">
        <f>CL237*Insert_Finance!$D$32</f>
        <v>#DIV/0!</v>
      </c>
      <c r="CM239" s="321" t="e">
        <f>CM237*Insert_Finance!$D$32</f>
        <v>#DIV/0!</v>
      </c>
      <c r="CN239" s="321" t="e">
        <f>CN237*Insert_Finance!$D$32</f>
        <v>#DIV/0!</v>
      </c>
      <c r="CO239" s="321" t="e">
        <f>CO237*Insert_Finance!$D$32</f>
        <v>#DIV/0!</v>
      </c>
      <c r="CP239" s="321" t="e">
        <f>CP237*Insert_Finance!$D$32</f>
        <v>#DIV/0!</v>
      </c>
      <c r="CQ239" s="321" t="e">
        <f>CQ237*Insert_Finance!$D$32</f>
        <v>#DIV/0!</v>
      </c>
      <c r="CR239" s="321" t="e">
        <f>CR237*Insert_Finance!$D$32</f>
        <v>#DIV/0!</v>
      </c>
      <c r="CS239" s="321" t="e">
        <f>CS237*Insert_Finance!$D$32</f>
        <v>#DIV/0!</v>
      </c>
      <c r="CT239" s="321" t="e">
        <f>CT237*Insert_Finance!$D$32</f>
        <v>#DIV/0!</v>
      </c>
      <c r="CU239" s="321" t="e">
        <f>CU237*Insert_Finance!$D$32</f>
        <v>#DIV/0!</v>
      </c>
      <c r="CV239" s="321" t="e">
        <f>CV237*Insert_Finance!$D$32</f>
        <v>#DIV/0!</v>
      </c>
      <c r="CW239" s="321" t="e">
        <f>CW237*Insert_Finance!$D$32</f>
        <v>#DIV/0!</v>
      </c>
      <c r="CX239" s="321" t="e">
        <f>CX237*Insert_Finance!$D$32</f>
        <v>#DIV/0!</v>
      </c>
      <c r="CY239" s="321" t="e">
        <f>CY237*Insert_Finance!$D$32</f>
        <v>#DIV/0!</v>
      </c>
      <c r="CZ239" s="321" t="e">
        <f>CZ237*Insert_Finance!$D$32</f>
        <v>#DIV/0!</v>
      </c>
      <c r="DA239" s="321" t="e">
        <f>DA237*Insert_Finance!$D$32</f>
        <v>#DIV/0!</v>
      </c>
    </row>
    <row r="240" spans="2:105" ht="15" hidden="1" customHeight="1" outlineLevel="1">
      <c r="B240" s="287"/>
      <c r="C240" s="383"/>
      <c r="D240" s="318"/>
      <c r="E240" s="318"/>
      <c r="F240" s="11" t="str">
        <f>_xlfn.IFNA(INDEX(Table_Def[[Asset category]:[Unit]],MATCH(Insert_Assets!C240,Table_Def[Asset category],0),2),"")</f>
        <v/>
      </c>
      <c r="G240" s="384"/>
      <c r="H240" s="375" t="s">
        <v>221</v>
      </c>
      <c r="I240" s="385">
        <f t="shared" si="660"/>
        <v>0</v>
      </c>
      <c r="J240" s="318"/>
      <c r="K240" s="386"/>
      <c r="L240" s="312">
        <f>SUMIF($K$21:$K$383,K240,$I$21:$I$383)</f>
        <v>0</v>
      </c>
      <c r="M240" s="313">
        <f t="shared" si="684"/>
        <v>1</v>
      </c>
      <c r="N240" s="312">
        <f t="shared" si="655"/>
        <v>0</v>
      </c>
      <c r="O240" s="319">
        <f>_xlfn.IFNA(INDEX(Table_Def[],MATCH(C240,Table_Def[Asset category],0),3),0)</f>
        <v>0</v>
      </c>
      <c r="Q240" s="11"/>
      <c r="R240" s="208"/>
      <c r="S240" s="208"/>
      <c r="T240" s="208"/>
      <c r="U240" s="485"/>
      <c r="V240" s="485"/>
      <c r="W240" s="485"/>
      <c r="X240" s="485"/>
      <c r="Y240" s="485"/>
      <c r="Z240" s="485"/>
      <c r="AA240" s="485"/>
      <c r="AB240" s="485"/>
      <c r="AC240" s="485"/>
      <c r="AD240" s="485"/>
      <c r="AE240" s="485"/>
      <c r="AF240" s="485"/>
      <c r="AG240" s="485"/>
      <c r="AH240" s="485"/>
      <c r="AI240" s="485"/>
      <c r="AJ240" s="485"/>
      <c r="AK240" s="485"/>
      <c r="AL240" s="485"/>
      <c r="AM240" s="485"/>
      <c r="AN240" s="485"/>
      <c r="AO240" s="485"/>
      <c r="AP240" s="485"/>
      <c r="AQ240" s="485"/>
      <c r="AR240" s="485"/>
      <c r="AS240" s="485"/>
      <c r="AT240" s="485"/>
      <c r="AU240" s="485"/>
      <c r="AV240" s="485"/>
      <c r="AW240" s="485"/>
      <c r="AX240" s="485"/>
      <c r="AY240" s="485"/>
      <c r="AZ240" s="485"/>
      <c r="BA240" s="485"/>
      <c r="BB240" s="485"/>
      <c r="BC240" s="485"/>
      <c r="BD240" s="485"/>
      <c r="BE240" s="485"/>
      <c r="BF240" s="485"/>
      <c r="BG240" s="485"/>
      <c r="BH240" s="485"/>
      <c r="BI240" s="485"/>
      <c r="BJ240" s="485"/>
      <c r="BK240" s="485"/>
      <c r="BL240" s="485"/>
      <c r="BM240" s="485"/>
      <c r="BN240" s="485"/>
      <c r="BO240" s="485"/>
      <c r="BP240" s="485"/>
      <c r="BQ240" s="485"/>
      <c r="BR240" s="485"/>
      <c r="BS240" s="485"/>
      <c r="BT240" s="485"/>
      <c r="BU240" s="485"/>
      <c r="BV240" s="485"/>
      <c r="BW240" s="485"/>
      <c r="BX240" s="485"/>
      <c r="BY240" s="485"/>
      <c r="BZ240" s="485"/>
      <c r="CA240" s="485"/>
      <c r="CB240" s="485"/>
      <c r="CC240" s="37"/>
      <c r="CD240" s="317"/>
      <c r="CE240" s="317"/>
      <c r="CF240" s="8" t="s">
        <v>208</v>
      </c>
      <c r="CG240" s="321"/>
      <c r="CH240" s="321">
        <f ca="1">IF(CH237=0,0,
IF(CH237&lt;1,0,
IF($O234-CH235&lt;&gt;$O234,-PMT(Insert_Finance!$D$32,$O234,OFFSET(CH237,,(CH235-$O234),1,1),0,0),
IF(CH235=0,0,CG240))))</f>
        <v>0</v>
      </c>
      <c r="CI240" s="321">
        <f ca="1">IF(CI237=0,0,
IF(CI237&lt;1,0,
IF($O234-CI235&lt;&gt;$O234,-PMT(Insert_Finance!$D$32,$O234,OFFSET(CI237,,(CI235-$O234),1,1),0,0),
IF(CI235=0,0,CH240))))</f>
        <v>0</v>
      </c>
      <c r="CJ240" s="321">
        <f ca="1">IF(CJ237=0,0,
IF(CJ237&lt;1,0,
IF($O234-CJ235&lt;&gt;$O234,-PMT(Insert_Finance!$D$32,$O234,OFFSET(CJ237,,(CJ235-$O234),1,1),0,0),
IF(CJ235=0,0,CI240))))</f>
        <v>0</v>
      </c>
      <c r="CK240" s="321">
        <f ca="1">IF(CK237=0,0,
IF(CK237&lt;1,0,
IF($O234-CK235&lt;&gt;$O234,-PMT(Insert_Finance!$D$32,$O234,OFFSET(CK237,,(CK235-$O234),1,1),0,0),
IF(CK235=0,0,CJ240))))</f>
        <v>0</v>
      </c>
      <c r="CL240" s="321">
        <f ca="1">IF(CL237=0,0,
IF(CL237&lt;1,0,
IF($O234-CL235&lt;&gt;$O234,-PMT(Insert_Finance!$D$32,$O234,OFFSET(CL237,,(CL235-$O234),1,1),0,0),
IF(CL235=0,0,CK240))))</f>
        <v>0</v>
      </c>
      <c r="CM240" s="321">
        <f ca="1">IF(CM237=0,0,
IF(CM237&lt;1,0,
IF($O234-CM235&lt;&gt;$O234,-PMT(Insert_Finance!$D$32,$O234,OFFSET(CM237,,(CM235-$O234),1,1),0,0),
IF(CM235=0,0,CL240))))</f>
        <v>0</v>
      </c>
      <c r="CN240" s="321">
        <f ca="1">IF(CN237=0,0,
IF(CN237&lt;1,0,
IF($O234-CN235&lt;&gt;$O234,-PMT(Insert_Finance!$D$32,$O234,OFFSET(CN237,,(CN235-$O234),1,1),0,0),
IF(CN235=0,0,CM240))))</f>
        <v>0</v>
      </c>
      <c r="CO240" s="321">
        <f ca="1">IF(CO237=0,0,
IF(CO237&lt;1,0,
IF($O234-CO235&lt;&gt;$O234,-PMT(Insert_Finance!$D$32,$O234,OFFSET(CO237,,(CO235-$O234),1,1),0,0),
IF(CO235=0,0,CN240))))</f>
        <v>0</v>
      </c>
      <c r="CP240" s="321">
        <f ca="1">IF(CP237=0,0,
IF(CP237&lt;1,0,
IF($O234-CP235&lt;&gt;$O234,-PMT(Insert_Finance!$D$32,$O234,OFFSET(CP237,,(CP235-$O234),1,1),0,0),
IF(CP235=0,0,CO240))))</f>
        <v>0</v>
      </c>
      <c r="CQ240" s="321">
        <f ca="1">IF(CQ237=0,0,
IF(CQ237&lt;1,0,
IF($O234-CQ235&lt;&gt;$O234,-PMT(Insert_Finance!$D$32,$O234,OFFSET(CQ237,,(CQ235-$O234),1,1),0,0),
IF(CQ235=0,0,CP240))))</f>
        <v>0</v>
      </c>
      <c r="CR240" s="321">
        <f ca="1">IF(CR237=0,0,
IF(CR237&lt;1,0,
IF($O234-CR235&lt;&gt;$O234,-PMT(Insert_Finance!$D$32,$O234,OFFSET(CR237,,(CR235-$O234),1,1),0,0),
IF(CR235=0,0,CQ240))))</f>
        <v>0</v>
      </c>
      <c r="CS240" s="321">
        <f ca="1">IF(CS237=0,0,
IF(CS237&lt;1,0,
IF($O234-CS235&lt;&gt;$O234,-PMT(Insert_Finance!$D$32,$O234,OFFSET(CS237,,(CS235-$O234),1,1),0,0),
IF(CS235=0,0,CR240))))</f>
        <v>0</v>
      </c>
      <c r="CT240" s="321">
        <f ca="1">IF(CT237=0,0,
IF(CT237&lt;1,0,
IF($O234-CT235&lt;&gt;$O234,-PMT(Insert_Finance!$D$32,$O234,OFFSET(CT237,,(CT235-$O234),1,1),0,0),
IF(CT235=0,0,CS240))))</f>
        <v>0</v>
      </c>
      <c r="CU240" s="321">
        <f ca="1">IF(CU237=0,0,
IF(CU237&lt;1,0,
IF($O234-CU235&lt;&gt;$O234,-PMT(Insert_Finance!$D$32,$O234,OFFSET(CU237,,(CU235-$O234),1,1),0,0),
IF(CU235=0,0,CT240))))</f>
        <v>0</v>
      </c>
      <c r="CV240" s="321">
        <f ca="1">IF(CV237=0,0,
IF(CV237&lt;1,0,
IF($O234-CV235&lt;&gt;$O234,-PMT(Insert_Finance!$D$32,$O234,OFFSET(CV237,,(CV235-$O234),1,1),0,0),
IF(CV235=0,0,CU240))))</f>
        <v>0</v>
      </c>
      <c r="CW240" s="321">
        <f ca="1">IF(CW237=0,0,
IF(CW237&lt;1,0,
IF($O234-CW235&lt;&gt;$O234,-PMT(Insert_Finance!$D$32,$O234,OFFSET(CW237,,(CW235-$O234),1,1),0,0),
IF(CW235=0,0,CV240))))</f>
        <v>0</v>
      </c>
      <c r="CX240" s="321">
        <f ca="1">IF(CX237=0,0,
IF(CX237&lt;1,0,
IF($O234-CX235&lt;&gt;$O234,-PMT(Insert_Finance!$D$32,$O234,OFFSET(CX237,,(CX235-$O234),1,1),0,0),
IF(CX235=0,0,CW240))))</f>
        <v>0</v>
      </c>
      <c r="CY240" s="321">
        <f ca="1">IF(CY237=0,0,
IF(CY237&lt;1,0,
IF($O234-CY235&lt;&gt;$O234,-PMT(Insert_Finance!$D$32,$O234,OFFSET(CY237,,(CY235-$O234),1,1),0,0),
IF(CY235=0,0,CX240))))</f>
        <v>0</v>
      </c>
      <c r="CZ240" s="321">
        <f ca="1">IF(CZ237=0,0,
IF(CZ237&lt;1,0,
IF($O234-CZ235&lt;&gt;$O234,-PMT(Insert_Finance!$D$32,$O234,OFFSET(CZ237,,(CZ235-$O234),1,1),0,0),
IF(CZ235=0,0,CY240))))</f>
        <v>0</v>
      </c>
      <c r="DA240" s="321">
        <f ca="1">IF(DA237=0,0,
IF(DA237&lt;1,0,
IF($O234-DA235&lt;&gt;$O234,-PMT(Insert_Finance!$D$32,$O234,OFFSET(DA237,,(DA235-$O234),1,1),0,0),
IF(DA235=0,0,CZ240))))</f>
        <v>0</v>
      </c>
    </row>
    <row r="241" spans="2:105" s="296" customFormat="1" ht="30" customHeight="1" collapsed="1">
      <c r="B241" s="290"/>
      <c r="C241" s="607" t="s">
        <v>223</v>
      </c>
      <c r="D241" s="607"/>
      <c r="E241" s="607"/>
      <c r="F241" s="607"/>
      <c r="G241" s="607"/>
      <c r="H241" s="607"/>
      <c r="I241" s="607"/>
      <c r="J241" s="607"/>
      <c r="K241" s="607"/>
      <c r="L241" s="607"/>
      <c r="M241" s="607"/>
      <c r="N241" s="607"/>
      <c r="O241" s="607"/>
      <c r="Q241" s="297"/>
      <c r="R241" s="452"/>
      <c r="S241" s="452"/>
      <c r="T241" s="452"/>
      <c r="U241" s="489"/>
      <c r="V241" s="489"/>
      <c r="W241" s="489"/>
      <c r="X241" s="489"/>
      <c r="Y241" s="489"/>
      <c r="Z241" s="489"/>
      <c r="AA241" s="489"/>
      <c r="AB241" s="489"/>
      <c r="AC241" s="489"/>
      <c r="AD241" s="489"/>
      <c r="AE241" s="489"/>
      <c r="AF241" s="489"/>
      <c r="AG241" s="489"/>
      <c r="AH241" s="489"/>
      <c r="AI241" s="489"/>
      <c r="AJ241" s="489"/>
      <c r="AK241" s="489"/>
      <c r="AL241" s="489"/>
      <c r="AM241" s="489"/>
      <c r="AN241" s="489"/>
      <c r="AO241" s="489"/>
      <c r="AP241" s="489"/>
      <c r="AQ241" s="489"/>
      <c r="AR241" s="489"/>
      <c r="AS241" s="489"/>
      <c r="AT241" s="489"/>
      <c r="AU241" s="489"/>
      <c r="AV241" s="489"/>
      <c r="AW241" s="489"/>
      <c r="AX241" s="489"/>
      <c r="AY241" s="489"/>
      <c r="AZ241" s="489"/>
      <c r="BA241" s="489"/>
      <c r="BB241" s="489"/>
      <c r="BC241" s="489"/>
      <c r="BD241" s="489"/>
      <c r="BE241" s="489"/>
      <c r="BF241" s="489"/>
      <c r="BG241" s="489"/>
      <c r="BH241" s="489"/>
      <c r="BI241" s="489"/>
      <c r="BJ241" s="489"/>
      <c r="BK241" s="489"/>
      <c r="BL241" s="489"/>
      <c r="BM241" s="489"/>
      <c r="BN241" s="489"/>
      <c r="BO241" s="489"/>
      <c r="BP241" s="489"/>
      <c r="BQ241" s="489"/>
      <c r="BR241" s="489"/>
      <c r="BS241" s="489"/>
      <c r="BT241" s="489"/>
      <c r="BU241" s="489"/>
      <c r="BV241" s="489"/>
      <c r="BW241" s="489"/>
      <c r="BX241" s="489"/>
      <c r="BY241" s="489"/>
      <c r="BZ241" s="489"/>
      <c r="CA241" s="489"/>
      <c r="CB241" s="489"/>
      <c r="CC241" s="298"/>
      <c r="CD241" s="299"/>
      <c r="CE241" s="299"/>
      <c r="CG241" s="300"/>
      <c r="CH241" s="300"/>
      <c r="CI241" s="300"/>
      <c r="CJ241" s="300"/>
      <c r="CK241" s="300"/>
      <c r="CL241" s="300"/>
      <c r="CM241" s="300"/>
      <c r="CN241" s="300"/>
      <c r="CO241" s="300"/>
      <c r="CP241" s="300"/>
      <c r="CQ241" s="300"/>
      <c r="CR241" s="300"/>
      <c r="CS241" s="300"/>
      <c r="CT241" s="300"/>
      <c r="CU241" s="300"/>
      <c r="CV241" s="300"/>
      <c r="CW241" s="300"/>
      <c r="CX241" s="300"/>
      <c r="CY241" s="300"/>
      <c r="CZ241" s="300"/>
      <c r="DA241" s="300"/>
    </row>
    <row r="242" spans="2:105" ht="30" customHeight="1">
      <c r="B242" s="287"/>
      <c r="C242" s="310"/>
      <c r="D242" s="310"/>
      <c r="E242" s="310">
        <f>Insert_Villages!E40</f>
        <v>0</v>
      </c>
      <c r="F242" s="311" t="str">
        <f>_xlfn.IFNA(INDEX(Table_Def[[Asset category]:[Unit]],MATCH(Insert_Assets!C242,Table_Def[Asset category],0),2),"")</f>
        <v/>
      </c>
      <c r="G242" s="481"/>
      <c r="H242" s="440" t="s">
        <v>221</v>
      </c>
      <c r="I242" s="544">
        <f t="shared" si="660"/>
        <v>0</v>
      </c>
      <c r="J242" s="376"/>
      <c r="K242" s="310"/>
      <c r="L242" s="544">
        <f>SUMIF($K$21:$K$383,K242,$I$21:$I$383)</f>
        <v>0</v>
      </c>
      <c r="M242" s="543">
        <f t="shared" ref="M242:M273" si="713">_xlfn.IFNA(IF(K242=0,1,IF(1-(INDEX($C$11:$D$11,MATCH(K242,$C$11:$C$11,0),2)/L242)&lt;0,0,1-(INDEX($C$11:$D$11,MATCH(K242,$C$11:$C$11,0),2)/L242))),1)</f>
        <v>1</v>
      </c>
      <c r="N242" s="544">
        <f t="shared" si="655"/>
        <v>0</v>
      </c>
      <c r="O242" s="208">
        <f>_xlfn.IFNA(IF(INDEX(Table_Def[],MATCH(C242,Table_Def[Asset category],0),3)=0,20,INDEX(Table_Def[],MATCH(C242,Table_Def[Asset category],0),3)),0)</f>
        <v>0</v>
      </c>
      <c r="Q242" s="484"/>
      <c r="R242" s="208"/>
      <c r="S242" s="208"/>
      <c r="T242" s="208"/>
      <c r="U242" s="485">
        <f>SUMIF($CH$7:$DA$7,U$16,$CH246:$DA246)</f>
        <v>0</v>
      </c>
      <c r="V242" s="485">
        <f>SUMIF($CH$7:$DA$7,U$16,$CH245:$DA245)</f>
        <v>0</v>
      </c>
      <c r="W242" s="485">
        <f>SUMIF($CH$7:$DA$7,U$16,$CH247:$DA247)</f>
        <v>0</v>
      </c>
      <c r="X242" s="485">
        <f>SUMIF($CH$7:$DA$7,X$16,$CH246:$DA246)</f>
        <v>0</v>
      </c>
      <c r="Y242" s="485">
        <f>SUMIF($CH$7:$DA$7,X$16,$CH245:$DA245)</f>
        <v>0</v>
      </c>
      <c r="Z242" s="485">
        <f>SUMIF($CH$7:$DA$7,X$16,$CH247:$DA247)</f>
        <v>0</v>
      </c>
      <c r="AA242" s="485">
        <f>SUMIF($CH$7:$DA$7,AA$16,$CH246:$DA246)</f>
        <v>0</v>
      </c>
      <c r="AB242" s="485">
        <f>SUMIF($CH$7:$DA$7,AA$16,$CH245:$DA245)</f>
        <v>0</v>
      </c>
      <c r="AC242" s="485">
        <f>SUMIF($CH$7:$DA$7,AA$16,$CH247:$DA247)</f>
        <v>0</v>
      </c>
      <c r="AD242" s="485">
        <f>SUMIF($CH$7:$DA$7,AD$16,$CH246:$DA246)</f>
        <v>0</v>
      </c>
      <c r="AE242" s="485">
        <f>SUMIF($CH$7:$DA$7,AD$16,$CH245:$DA245)</f>
        <v>0</v>
      </c>
      <c r="AF242" s="485">
        <f>SUMIF($CH$7:$DA$7,AD$16,$CH247:$DA247)</f>
        <v>0</v>
      </c>
      <c r="AG242" s="485">
        <f>SUMIF($CH$7:$DA$7,AG$16,$CH246:$DA246)</f>
        <v>0</v>
      </c>
      <c r="AH242" s="485">
        <f>SUMIF($CH$7:$DA$7,AG$16,$CH245:$DA245)</f>
        <v>0</v>
      </c>
      <c r="AI242" s="485">
        <f>SUMIF($CH$7:$DA$7,AG$16,$CH247:$DA247)</f>
        <v>0</v>
      </c>
      <c r="AJ242" s="485">
        <f>SUMIF($CH$7:$DA$7,AJ$16,$CH246:$DA246)</f>
        <v>0</v>
      </c>
      <c r="AK242" s="485">
        <f>SUMIF($CH$7:$DA$7,AJ$16,$CH245:$DA245)</f>
        <v>0</v>
      </c>
      <c r="AL242" s="485">
        <f>SUMIF($CH$7:$DA$7,AJ$16,$CH247:$DA247)</f>
        <v>0</v>
      </c>
      <c r="AM242" s="485">
        <f>SUMIF($CH$7:$DA$7,AM$16,$CH246:$DA246)</f>
        <v>0</v>
      </c>
      <c r="AN242" s="485">
        <f>SUMIF($CH$7:$DA$7,AM$16,$CH245:$DA245)</f>
        <v>0</v>
      </c>
      <c r="AO242" s="485">
        <f>SUMIF($CH$7:$DA$7,AM$16,$CH247:$DA247)</f>
        <v>0</v>
      </c>
      <c r="AP242" s="485">
        <f>SUMIF($CH$7:$DA$7,AP$16,$CH246:$DA246)</f>
        <v>0</v>
      </c>
      <c r="AQ242" s="485">
        <f>SUMIF($CH$7:$DA$7,AP$16,$CH245:$DA245)</f>
        <v>0</v>
      </c>
      <c r="AR242" s="485">
        <f>SUMIF($CH$7:$DA$7,AP$16,$CH247:$DA247)</f>
        <v>0</v>
      </c>
      <c r="AS242" s="485">
        <f>SUMIF($CH$7:$DA$7,AS$16,$CH246:$DA246)</f>
        <v>0</v>
      </c>
      <c r="AT242" s="485">
        <f>SUMIF($CH$7:$DA$7,AS$16,$CH245:$DA245)</f>
        <v>0</v>
      </c>
      <c r="AU242" s="485">
        <f>SUMIF($CH$7:$DA$7,AS$16,$CH247:$DA247)</f>
        <v>0</v>
      </c>
      <c r="AV242" s="485">
        <f>SUMIF($CH$7:$DA$7,AV$16,$CH246:$DA246)</f>
        <v>0</v>
      </c>
      <c r="AW242" s="485">
        <f>SUMIF($CH$7:$DA$7,AV$16,$CH245:$DA245)</f>
        <v>0</v>
      </c>
      <c r="AX242" s="485">
        <f>SUMIF($CH$7:$DA$7,AV$16,$CH247:$DA247)</f>
        <v>0</v>
      </c>
      <c r="AY242" s="485">
        <f>SUMIF($CH$7:$DA$7,AY$16,$CH246:$DA246)</f>
        <v>0</v>
      </c>
      <c r="AZ242" s="485">
        <f>SUMIF($CH$7:$DA$7,AY$16,$CH245:$DA245)</f>
        <v>0</v>
      </c>
      <c r="BA242" s="485">
        <f>SUMIF($CH$7:$DA$7,AY$16,$CH247:$DA247)</f>
        <v>0</v>
      </c>
      <c r="BB242" s="485">
        <f>SUMIF($CH$7:$DA$7,BB$16,$CH246:$DA246)</f>
        <v>0</v>
      </c>
      <c r="BC242" s="485">
        <f>SUMIF($CH$7:$DA$7,BB$16,$CH245:$DA245)</f>
        <v>0</v>
      </c>
      <c r="BD242" s="485">
        <f>SUMIF($CH$7:$DA$7,BB$16,$CH247:$DA247)</f>
        <v>0</v>
      </c>
      <c r="BE242" s="485">
        <f>SUMIF($CH$7:$DA$7,BE$16,$CH246:$DA246)</f>
        <v>0</v>
      </c>
      <c r="BF242" s="485">
        <f>SUMIF($CH$7:$DA$7,BE$16,$CH245:$DA245)</f>
        <v>0</v>
      </c>
      <c r="BG242" s="485">
        <f>SUMIF($CH$7:$DA$7,BE$16,$CH247:$DA247)</f>
        <v>0</v>
      </c>
      <c r="BH242" s="485">
        <f>SUMIF($CH$7:$DA$7,BH$16,$CH246:$DA246)</f>
        <v>0</v>
      </c>
      <c r="BI242" s="485">
        <f>SUMIF($CH$7:$DA$7,BH$16,$CH245:$DA245)</f>
        <v>0</v>
      </c>
      <c r="BJ242" s="485">
        <f>SUMIF($CH$7:$DA$7,BH$16,$CH247:$DA247)</f>
        <v>0</v>
      </c>
      <c r="BK242" s="485">
        <f>SUMIF($CH$7:$DA$7,BK$16,$CH246:$DA246)</f>
        <v>0</v>
      </c>
      <c r="BL242" s="485">
        <f>SUMIF($CH$7:$DA$7,BK$16,$CH245:$DA245)</f>
        <v>0</v>
      </c>
      <c r="BM242" s="485">
        <f>SUMIF($CH$7:$DA$7,BK$16,$CH247:$DA247)</f>
        <v>0</v>
      </c>
      <c r="BN242" s="485">
        <f>SUMIF($CH$7:$DA$7,BN$16,$CH246:$DA246)</f>
        <v>0</v>
      </c>
      <c r="BO242" s="485">
        <f>SUMIF($CH$7:$DA$7,BN$16,$CH245:$DA245)</f>
        <v>0</v>
      </c>
      <c r="BP242" s="485">
        <f>SUMIF($CH$7:$DA$7,BN$16,$CH247:$DA247)</f>
        <v>0</v>
      </c>
      <c r="BQ242" s="485">
        <f>SUMIF($CH$7:$DA$7,BQ$16,$CH246:$DA246)</f>
        <v>0</v>
      </c>
      <c r="BR242" s="485">
        <f>SUMIF($CH$7:$DA$7,BQ$16,$CH245:$DA245)</f>
        <v>0</v>
      </c>
      <c r="BS242" s="485">
        <f>SUMIF($CH$7:$DA$7,BQ$16,$CH247:$DA247)</f>
        <v>0</v>
      </c>
      <c r="BT242" s="485">
        <f>SUMIF($CH$7:$DA$7,BT$16,$CH246:$DA246)</f>
        <v>0</v>
      </c>
      <c r="BU242" s="485">
        <f>SUMIF($CH$7:$DA$7,BT$16,$CH245:$DA245)</f>
        <v>0</v>
      </c>
      <c r="BV242" s="485">
        <f>SUMIF($CH$7:$DA$7,BT$16,$CH247:$DA247)</f>
        <v>0</v>
      </c>
      <c r="BW242" s="485">
        <f>SUMIF($CH$7:$DA$7,BW$16,$CH246:$DA246)</f>
        <v>0</v>
      </c>
      <c r="BX242" s="485">
        <f>SUMIF($CH$7:$DA$7,BW$16,$CH245:$DA245)</f>
        <v>0</v>
      </c>
      <c r="BY242" s="485">
        <f>SUMIF($CH$7:$DA$7,BW$16,$CH247:$DA247)</f>
        <v>0</v>
      </c>
      <c r="BZ242" s="485">
        <f>SUMIF($CH$7:$DA$7,BZ$16,$CH246:$DA246)</f>
        <v>0</v>
      </c>
      <c r="CA242" s="485">
        <f>SUMIF($CH$7:$DA$7,BZ$16,$CH245:$DA245)</f>
        <v>0</v>
      </c>
      <c r="CB242" s="485">
        <f>SUMIF($CH$7:$DA$7,BZ$16,$CH247:$DA247)</f>
        <v>0</v>
      </c>
      <c r="CC242" s="37"/>
      <c r="CD242" s="317"/>
      <c r="CE242" s="317"/>
      <c r="CG242" s="72"/>
      <c r="CH242" s="321"/>
    </row>
    <row r="243" spans="2:105" ht="15" hidden="1" customHeight="1" outlineLevel="1">
      <c r="B243" s="287"/>
      <c r="C243" s="310"/>
      <c r="D243" s="310"/>
      <c r="E243" s="310"/>
      <c r="F243" s="311" t="str">
        <f>_xlfn.IFNA(INDEX(Table_Def[[Asset category]:[Unit]],MATCH(Insert_Assets!C243,Table_Def[Asset category],0),2),"")</f>
        <v/>
      </c>
      <c r="G243" s="481"/>
      <c r="H243" s="440" t="s">
        <v>221</v>
      </c>
      <c r="I243" s="544">
        <f t="shared" si="660"/>
        <v>0</v>
      </c>
      <c r="J243" s="378"/>
      <c r="K243" s="310"/>
      <c r="L243" s="544">
        <f>SUMIF($K$21:$K$383,K243,$I$21:$I$383)</f>
        <v>0</v>
      </c>
      <c r="M243" s="543">
        <f t="shared" si="713"/>
        <v>1</v>
      </c>
      <c r="N243" s="544">
        <f t="shared" si="655"/>
        <v>0</v>
      </c>
      <c r="O243" s="208">
        <f>_xlfn.IFNA(IF(INDEX(Table_Def[],MATCH(C243,Table_Def[Asset category],0),3)=0,1,INDEX(Table_Def[],MATCH(C243,Table_Def[Asset category],0),3)),0)</f>
        <v>0</v>
      </c>
      <c r="Q243" s="484"/>
      <c r="R243" s="208"/>
      <c r="S243" s="208"/>
      <c r="T243" s="208"/>
      <c r="U243" s="485"/>
      <c r="V243" s="485"/>
      <c r="W243" s="485"/>
      <c r="X243" s="485"/>
      <c r="Y243" s="485"/>
      <c r="Z243" s="485"/>
      <c r="AA243" s="485"/>
      <c r="AB243" s="485"/>
      <c r="AC243" s="485"/>
      <c r="AD243" s="485"/>
      <c r="AE243" s="485"/>
      <c r="AF243" s="485"/>
      <c r="AG243" s="485"/>
      <c r="AH243" s="485"/>
      <c r="AI243" s="485"/>
      <c r="AJ243" s="485"/>
      <c r="AK243" s="485"/>
      <c r="AL243" s="485"/>
      <c r="AM243" s="485"/>
      <c r="AN243" s="485"/>
      <c r="AO243" s="485"/>
      <c r="AP243" s="485"/>
      <c r="AQ243" s="485"/>
      <c r="AR243" s="485"/>
      <c r="AS243" s="485"/>
      <c r="AT243" s="485"/>
      <c r="AU243" s="485"/>
      <c r="AV243" s="485"/>
      <c r="AW243" s="485"/>
      <c r="AX243" s="485"/>
      <c r="AY243" s="485"/>
      <c r="AZ243" s="485"/>
      <c r="BA243" s="485"/>
      <c r="BB243" s="485"/>
      <c r="BC243" s="485"/>
      <c r="BD243" s="485"/>
      <c r="BE243" s="485"/>
      <c r="BF243" s="485"/>
      <c r="BG243" s="485"/>
      <c r="BH243" s="485"/>
      <c r="BI243" s="485"/>
      <c r="BJ243" s="485"/>
      <c r="BK243" s="485"/>
      <c r="BL243" s="485"/>
      <c r="BM243" s="485"/>
      <c r="BN243" s="485"/>
      <c r="BO243" s="485"/>
      <c r="BP243" s="485"/>
      <c r="BQ243" s="485"/>
      <c r="BR243" s="485"/>
      <c r="BS243" s="485"/>
      <c r="BT243" s="485"/>
      <c r="BU243" s="485"/>
      <c r="BV243" s="485"/>
      <c r="BW243" s="485"/>
      <c r="BX243" s="485"/>
      <c r="BY243" s="485"/>
      <c r="BZ243" s="485"/>
      <c r="CA243" s="485"/>
      <c r="CB243" s="485"/>
      <c r="CC243" s="37"/>
      <c r="CD243" s="317"/>
      <c r="CE243" s="317"/>
      <c r="CF243" s="8" t="s">
        <v>218</v>
      </c>
      <c r="CG243" s="72"/>
      <c r="CH243" s="320">
        <f>IF($J242=CH$7,$O242,
IF(CG242&gt;0,CG242-1,0))</f>
        <v>0</v>
      </c>
      <c r="CI243" s="320">
        <f ca="1">IF(OR($J242=CI$7,CH244=$O242),$O242,
IF(CH243&gt;0,CH243-1,0))</f>
        <v>0</v>
      </c>
      <c r="CJ243" s="320">
        <f t="shared" ref="CJ243" ca="1" si="714">IF(OR($J242=CJ$7,CI244=$O242),$O242,
IF(CI243&gt;0,CI243-1,0))</f>
        <v>0</v>
      </c>
      <c r="CK243" s="320">
        <f t="shared" ref="CK243" ca="1" si="715">IF(OR($J242=CK$7,CJ244=$O242),$O242,
IF(CJ243&gt;0,CJ243-1,0))</f>
        <v>0</v>
      </c>
      <c r="CL243" s="320">
        <f t="shared" ref="CL243" ca="1" si="716">IF(OR($J242=CL$7,CK244=$O242),$O242,
IF(CK243&gt;0,CK243-1,0))</f>
        <v>0</v>
      </c>
      <c r="CM243" s="320">
        <f t="shared" ref="CM243" ca="1" si="717">IF(OR($J242=CM$7,CL244=$O242),$O242,
IF(CL243&gt;0,CL243-1,0))</f>
        <v>0</v>
      </c>
      <c r="CN243" s="320">
        <f t="shared" ref="CN243" ca="1" si="718">IF(OR($J242=CN$7,CM244=$O242),$O242,
IF(CM243&gt;0,CM243-1,0))</f>
        <v>0</v>
      </c>
      <c r="CO243" s="320">
        <f t="shared" ref="CO243" ca="1" si="719">IF(OR($J242=CO$7,CN244=$O242),$O242,
IF(CN243&gt;0,CN243-1,0))</f>
        <v>0</v>
      </c>
      <c r="CP243" s="320">
        <f t="shared" ref="CP243" ca="1" si="720">IF(OR($J242=CP$7,CO244=$O242),$O242,
IF(CO243&gt;0,CO243-1,0))</f>
        <v>0</v>
      </c>
      <c r="CQ243" s="320">
        <f t="shared" ref="CQ243" ca="1" si="721">IF(OR($J242=CQ$7,CP244=$O242),$O242,
IF(CP243&gt;0,CP243-1,0))</f>
        <v>0</v>
      </c>
      <c r="CR243" s="320">
        <f t="shared" ref="CR243" ca="1" si="722">IF(OR($J242=CR$7,CQ244=$O242),$O242,
IF(CQ243&gt;0,CQ243-1,0))</f>
        <v>0</v>
      </c>
      <c r="CS243" s="320">
        <f t="shared" ref="CS243" ca="1" si="723">IF(OR($J242=CS$7,CR244=$O242),$O242,
IF(CR243&gt;0,CR243-1,0))</f>
        <v>0</v>
      </c>
      <c r="CT243" s="320">
        <f t="shared" ref="CT243" ca="1" si="724">IF(OR($J242=CT$7,CS244=$O242),$O242,
IF(CS243&gt;0,CS243-1,0))</f>
        <v>0</v>
      </c>
      <c r="CU243" s="320">
        <f t="shared" ref="CU243" ca="1" si="725">IF(OR($J242=CU$7,CT244=$O242),$O242,
IF(CT243&gt;0,CT243-1,0))</f>
        <v>0</v>
      </c>
      <c r="CV243" s="320">
        <f t="shared" ref="CV243" ca="1" si="726">IF(OR($J242=CV$7,CU244=$O242),$O242,
IF(CU243&gt;0,CU243-1,0))</f>
        <v>0</v>
      </c>
      <c r="CW243" s="320">
        <f t="shared" ref="CW243" ca="1" si="727">IF(OR($J242=CW$7,CV244=$O242),$O242,
IF(CV243&gt;0,CV243-1,0))</f>
        <v>0</v>
      </c>
      <c r="CX243" s="320">
        <f t="shared" ref="CX243" ca="1" si="728">IF(OR($J242=CX$7,CW244=$O242),$O242,
IF(CW243&gt;0,CW243-1,0))</f>
        <v>0</v>
      </c>
      <c r="CY243" s="320">
        <f t="shared" ref="CY243" ca="1" si="729">IF(OR($J242=CY$7,CX244=$O242),$O242,
IF(CX243&gt;0,CX243-1,0))</f>
        <v>0</v>
      </c>
      <c r="CZ243" s="320">
        <f t="shared" ref="CZ243" ca="1" si="730">IF(OR($J242=CZ$7,CY244=$O242),$O242,
IF(CY243&gt;0,CY243-1,0))</f>
        <v>0</v>
      </c>
      <c r="DA243" s="320">
        <f t="shared" ref="DA243" ca="1" si="731">IF(OR($J242=DA$7,CZ244=$O242),$O242,
IF(CZ243&gt;0,CZ243-1,0))</f>
        <v>0</v>
      </c>
    </row>
    <row r="244" spans="2:105" ht="15" hidden="1" customHeight="1" outlineLevel="1">
      <c r="B244" s="287"/>
      <c r="C244" s="310"/>
      <c r="D244" s="310"/>
      <c r="E244" s="310"/>
      <c r="F244" s="311" t="str">
        <f>_xlfn.IFNA(INDEX(Table_Def[[Asset category]:[Unit]],MATCH(Insert_Assets!C244,Table_Def[Asset category],0),2),"")</f>
        <v/>
      </c>
      <c r="G244" s="481"/>
      <c r="H244" s="440" t="s">
        <v>221</v>
      </c>
      <c r="I244" s="544">
        <f t="shared" si="660"/>
        <v>0</v>
      </c>
      <c r="J244" s="378"/>
      <c r="K244" s="310"/>
      <c r="L244" s="544"/>
      <c r="M244" s="543">
        <f t="shared" si="713"/>
        <v>1</v>
      </c>
      <c r="N244" s="544">
        <f t="shared" si="655"/>
        <v>0</v>
      </c>
      <c r="O244" s="208">
        <f>_xlfn.IFNA(IF(INDEX(Table_Def[],MATCH(C244,Table_Def[Asset category],0),3)=0,1,INDEX(Table_Def[],MATCH(C244,Table_Def[Asset category],0),3)),0)</f>
        <v>0</v>
      </c>
      <c r="Q244" s="484"/>
      <c r="R244" s="208"/>
      <c r="S244" s="208"/>
      <c r="T244" s="208"/>
      <c r="U244" s="485"/>
      <c r="V244" s="485"/>
      <c r="W244" s="485"/>
      <c r="X244" s="485"/>
      <c r="Y244" s="485"/>
      <c r="Z244" s="485"/>
      <c r="AA244" s="485"/>
      <c r="AB244" s="485"/>
      <c r="AC244" s="485"/>
      <c r="AD244" s="485"/>
      <c r="AE244" s="485"/>
      <c r="AF244" s="485"/>
      <c r="AG244" s="485"/>
      <c r="AH244" s="485"/>
      <c r="AI244" s="485"/>
      <c r="AJ244" s="485"/>
      <c r="AK244" s="485"/>
      <c r="AL244" s="485"/>
      <c r="AM244" s="485"/>
      <c r="AN244" s="485"/>
      <c r="AO244" s="485"/>
      <c r="AP244" s="485"/>
      <c r="AQ244" s="485"/>
      <c r="AR244" s="485"/>
      <c r="AS244" s="485"/>
      <c r="AT244" s="485"/>
      <c r="AU244" s="485"/>
      <c r="AV244" s="485"/>
      <c r="AW244" s="485"/>
      <c r="AX244" s="485"/>
      <c r="AY244" s="485"/>
      <c r="AZ244" s="485"/>
      <c r="BA244" s="485"/>
      <c r="BB244" s="485"/>
      <c r="BC244" s="485"/>
      <c r="BD244" s="485"/>
      <c r="BE244" s="485"/>
      <c r="BF244" s="485"/>
      <c r="BG244" s="485"/>
      <c r="BH244" s="485"/>
      <c r="BI244" s="485"/>
      <c r="BJ244" s="485"/>
      <c r="BK244" s="485"/>
      <c r="BL244" s="485"/>
      <c r="BM244" s="485"/>
      <c r="BN244" s="485"/>
      <c r="BO244" s="485"/>
      <c r="BP244" s="485"/>
      <c r="BQ244" s="485"/>
      <c r="BR244" s="485"/>
      <c r="BS244" s="485"/>
      <c r="BT244" s="485"/>
      <c r="BU244" s="485"/>
      <c r="BV244" s="485"/>
      <c r="BW244" s="485"/>
      <c r="BX244" s="485"/>
      <c r="BY244" s="485"/>
      <c r="BZ244" s="485"/>
      <c r="CA244" s="485"/>
      <c r="CB244" s="485"/>
      <c r="CC244" s="37"/>
      <c r="CD244" s="317"/>
      <c r="CE244" s="317"/>
      <c r="CF244" s="8" t="s">
        <v>219</v>
      </c>
      <c r="CG244" s="72"/>
      <c r="CH244" s="320">
        <f t="shared" ref="CH244" ca="1" si="732">IF(AND(CH243=$O242,CH243&gt;0),1,IF(CH243=0,0,OFFSET(CH243,,(CH243-$O242),1,1)-CH243+1))</f>
        <v>0</v>
      </c>
      <c r="CI244" s="320">
        <f ca="1">IF(AND(CI243=$O242,CI243&gt;0),1,IF(CI243=0,0,OFFSET(CI243,,(CI243-$O242),1,1)-CI243+1))</f>
        <v>0</v>
      </c>
      <c r="CJ244" s="320">
        <f t="shared" ref="CJ244:DA244" ca="1" si="733">IF(AND(CJ243=$O242,CJ243&gt;0),1,IF(CJ243=0,0,OFFSET(CJ243,,(CJ243-$O242),1,1)-CJ243+1))</f>
        <v>0</v>
      </c>
      <c r="CK244" s="320">
        <f t="shared" ca="1" si="733"/>
        <v>0</v>
      </c>
      <c r="CL244" s="320">
        <f t="shared" ca="1" si="733"/>
        <v>0</v>
      </c>
      <c r="CM244" s="320">
        <f t="shared" ca="1" si="733"/>
        <v>0</v>
      </c>
      <c r="CN244" s="320">
        <f t="shared" ca="1" si="733"/>
        <v>0</v>
      </c>
      <c r="CO244" s="320">
        <f t="shared" ca="1" si="733"/>
        <v>0</v>
      </c>
      <c r="CP244" s="320">
        <f t="shared" ca="1" si="733"/>
        <v>0</v>
      </c>
      <c r="CQ244" s="320">
        <f t="shared" ca="1" si="733"/>
        <v>0</v>
      </c>
      <c r="CR244" s="320">
        <f t="shared" ca="1" si="733"/>
        <v>0</v>
      </c>
      <c r="CS244" s="320">
        <f t="shared" ca="1" si="733"/>
        <v>0</v>
      </c>
      <c r="CT244" s="320">
        <f t="shared" ca="1" si="733"/>
        <v>0</v>
      </c>
      <c r="CU244" s="320">
        <f t="shared" ca="1" si="733"/>
        <v>0</v>
      </c>
      <c r="CV244" s="320">
        <f t="shared" ca="1" si="733"/>
        <v>0</v>
      </c>
      <c r="CW244" s="320">
        <f t="shared" ca="1" si="733"/>
        <v>0</v>
      </c>
      <c r="CX244" s="320">
        <f t="shared" ca="1" si="733"/>
        <v>0</v>
      </c>
      <c r="CY244" s="320">
        <f t="shared" ca="1" si="733"/>
        <v>0</v>
      </c>
      <c r="CZ244" s="320">
        <f t="shared" ca="1" si="733"/>
        <v>0</v>
      </c>
      <c r="DA244" s="320">
        <f t="shared" ca="1" si="733"/>
        <v>0</v>
      </c>
    </row>
    <row r="245" spans="2:105" ht="15" hidden="1" customHeight="1" outlineLevel="1">
      <c r="B245" s="287"/>
      <c r="C245" s="310"/>
      <c r="D245" s="310"/>
      <c r="E245" s="310"/>
      <c r="F245" s="311" t="str">
        <f>_xlfn.IFNA(INDEX(Table_Def[[Asset category]:[Unit]],MATCH(Insert_Assets!C245,Table_Def[Asset category],0),2),"")</f>
        <v/>
      </c>
      <c r="G245" s="481"/>
      <c r="H245" s="440" t="s">
        <v>221</v>
      </c>
      <c r="I245" s="544">
        <f t="shared" si="660"/>
        <v>0</v>
      </c>
      <c r="J245" s="378"/>
      <c r="K245" s="310"/>
      <c r="L245" s="544">
        <f t="shared" ref="L245:L250" si="734">SUMIF($K$21:$K$383,K245,$I$21:$I$383)</f>
        <v>0</v>
      </c>
      <c r="M245" s="543">
        <f t="shared" si="713"/>
        <v>1</v>
      </c>
      <c r="N245" s="544">
        <f t="shared" si="655"/>
        <v>0</v>
      </c>
      <c r="O245" s="208">
        <f>_xlfn.IFNA(IF(INDEX(Table_Def[],MATCH(C245,Table_Def[Asset category],0),3)=0,1,INDEX(Table_Def[],MATCH(C245,Table_Def[Asset category],0),3)),0)</f>
        <v>0</v>
      </c>
      <c r="Q245" s="484"/>
      <c r="R245" s="208"/>
      <c r="S245" s="208"/>
      <c r="T245" s="208"/>
      <c r="U245" s="485"/>
      <c r="V245" s="485"/>
      <c r="W245" s="485"/>
      <c r="X245" s="485"/>
      <c r="Y245" s="485"/>
      <c r="Z245" s="485"/>
      <c r="AA245" s="485"/>
      <c r="AB245" s="485"/>
      <c r="AC245" s="485"/>
      <c r="AD245" s="485"/>
      <c r="AE245" s="485"/>
      <c r="AF245" s="485"/>
      <c r="AG245" s="485"/>
      <c r="AH245" s="485"/>
      <c r="AI245" s="485"/>
      <c r="AJ245" s="485"/>
      <c r="AK245" s="485"/>
      <c r="AL245" s="485"/>
      <c r="AM245" s="485"/>
      <c r="AN245" s="485"/>
      <c r="AO245" s="485"/>
      <c r="AP245" s="485"/>
      <c r="AQ245" s="485"/>
      <c r="AR245" s="485"/>
      <c r="AS245" s="485"/>
      <c r="AT245" s="485"/>
      <c r="AU245" s="485"/>
      <c r="AV245" s="485"/>
      <c r="AW245" s="485"/>
      <c r="AX245" s="485"/>
      <c r="AY245" s="485"/>
      <c r="AZ245" s="485"/>
      <c r="BA245" s="485"/>
      <c r="BB245" s="485"/>
      <c r="BC245" s="485"/>
      <c r="BD245" s="485"/>
      <c r="BE245" s="485"/>
      <c r="BF245" s="485"/>
      <c r="BG245" s="485"/>
      <c r="BH245" s="485"/>
      <c r="BI245" s="485"/>
      <c r="BJ245" s="485"/>
      <c r="BK245" s="485"/>
      <c r="BL245" s="485"/>
      <c r="BM245" s="485"/>
      <c r="BN245" s="485"/>
      <c r="BO245" s="485"/>
      <c r="BP245" s="485"/>
      <c r="BQ245" s="485"/>
      <c r="BR245" s="485"/>
      <c r="BS245" s="485"/>
      <c r="BT245" s="485"/>
      <c r="BU245" s="485"/>
      <c r="BV245" s="485"/>
      <c r="BW245" s="485"/>
      <c r="BX245" s="485"/>
      <c r="BY245" s="485"/>
      <c r="BZ245" s="485"/>
      <c r="CA245" s="485"/>
      <c r="CB245" s="485"/>
      <c r="CC245" s="37"/>
      <c r="CD245" s="317"/>
      <c r="CE245" s="317"/>
      <c r="CF245" s="8" t="s">
        <v>205</v>
      </c>
      <c r="CH245" s="321">
        <f t="shared" ref="CH245:CL245" si="735">IF($J242=CH$7,$I242*$M242,IF(CH243=$O242,$I242,
IF(CG245&gt;0,+CG245-CG246,0)))</f>
        <v>0</v>
      </c>
      <c r="CI245" s="321">
        <f t="shared" ca="1" si="735"/>
        <v>0</v>
      </c>
      <c r="CJ245" s="321">
        <f t="shared" ca="1" si="735"/>
        <v>0</v>
      </c>
      <c r="CK245" s="321">
        <f t="shared" ca="1" si="735"/>
        <v>0</v>
      </c>
      <c r="CL245" s="321">
        <f t="shared" ca="1" si="735"/>
        <v>0</v>
      </c>
      <c r="CM245" s="321">
        <f ca="1">IF($J242=CM$7,$I242*$M242,IF(CM243=$O242,$I242,
IF(CL245&gt;0,+CL245-CL246,0)))</f>
        <v>0</v>
      </c>
      <c r="CN245" s="321">
        <f t="shared" ref="CN245:DA245" ca="1" si="736">IF($J242=CN$7,$I242*$M242,IF(CN243=$O242,$I242,
IF(CM245&gt;0,+CM245-CM246,0)))</f>
        <v>0</v>
      </c>
      <c r="CO245" s="321">
        <f t="shared" ca="1" si="736"/>
        <v>0</v>
      </c>
      <c r="CP245" s="321">
        <f t="shared" ca="1" si="736"/>
        <v>0</v>
      </c>
      <c r="CQ245" s="321">
        <f t="shared" ca="1" si="736"/>
        <v>0</v>
      </c>
      <c r="CR245" s="321">
        <f t="shared" ca="1" si="736"/>
        <v>0</v>
      </c>
      <c r="CS245" s="321">
        <f t="shared" ca="1" si="736"/>
        <v>0</v>
      </c>
      <c r="CT245" s="321">
        <f t="shared" ca="1" si="736"/>
        <v>0</v>
      </c>
      <c r="CU245" s="321">
        <f t="shared" ca="1" si="736"/>
        <v>0</v>
      </c>
      <c r="CV245" s="321">
        <f t="shared" ca="1" si="736"/>
        <v>0</v>
      </c>
      <c r="CW245" s="321">
        <f t="shared" ca="1" si="736"/>
        <v>0</v>
      </c>
      <c r="CX245" s="321">
        <f t="shared" ca="1" si="736"/>
        <v>0</v>
      </c>
      <c r="CY245" s="321">
        <f t="shared" ca="1" si="736"/>
        <v>0</v>
      </c>
      <c r="CZ245" s="321">
        <f t="shared" ca="1" si="736"/>
        <v>0</v>
      </c>
      <c r="DA245" s="321">
        <f t="shared" ca="1" si="736"/>
        <v>0</v>
      </c>
    </row>
    <row r="246" spans="2:105" ht="15" hidden="1" customHeight="1" outlineLevel="1">
      <c r="B246" s="287"/>
      <c r="C246" s="310"/>
      <c r="D246" s="310"/>
      <c r="E246" s="310"/>
      <c r="F246" s="311" t="str">
        <f>_xlfn.IFNA(INDEX(Table_Def[[Asset category]:[Unit]],MATCH(Insert_Assets!C246,Table_Def[Asset category],0),2),"")</f>
        <v/>
      </c>
      <c r="G246" s="481"/>
      <c r="H246" s="440" t="s">
        <v>221</v>
      </c>
      <c r="I246" s="544">
        <f t="shared" si="660"/>
        <v>0</v>
      </c>
      <c r="J246" s="378"/>
      <c r="K246" s="310"/>
      <c r="L246" s="544">
        <f t="shared" si="734"/>
        <v>0</v>
      </c>
      <c r="M246" s="543">
        <f t="shared" si="713"/>
        <v>1</v>
      </c>
      <c r="N246" s="544">
        <f t="shared" si="655"/>
        <v>0</v>
      </c>
      <c r="O246" s="208">
        <f>_xlfn.IFNA(IF(INDEX(Table_Def[],MATCH(C246,Table_Def[Asset category],0),3)=0,1,INDEX(Table_Def[],MATCH(C246,Table_Def[Asset category],0),3)),0)</f>
        <v>0</v>
      </c>
      <c r="Q246" s="484"/>
      <c r="R246" s="208"/>
      <c r="S246" s="208"/>
      <c r="T246" s="208"/>
      <c r="U246" s="485"/>
      <c r="V246" s="485"/>
      <c r="W246" s="485"/>
      <c r="X246" s="485"/>
      <c r="Y246" s="485"/>
      <c r="Z246" s="485"/>
      <c r="AA246" s="485"/>
      <c r="AB246" s="485"/>
      <c r="AC246" s="485"/>
      <c r="AD246" s="485"/>
      <c r="AE246" s="485"/>
      <c r="AF246" s="485"/>
      <c r="AG246" s="485"/>
      <c r="AH246" s="485"/>
      <c r="AI246" s="485"/>
      <c r="AJ246" s="485"/>
      <c r="AK246" s="485"/>
      <c r="AL246" s="485"/>
      <c r="AM246" s="485"/>
      <c r="AN246" s="485"/>
      <c r="AO246" s="485"/>
      <c r="AP246" s="485"/>
      <c r="AQ246" s="485"/>
      <c r="AR246" s="485"/>
      <c r="AS246" s="485"/>
      <c r="AT246" s="485"/>
      <c r="AU246" s="485"/>
      <c r="AV246" s="485"/>
      <c r="AW246" s="485"/>
      <c r="AX246" s="485"/>
      <c r="AY246" s="485"/>
      <c r="AZ246" s="485"/>
      <c r="BA246" s="485"/>
      <c r="BB246" s="485"/>
      <c r="BC246" s="485"/>
      <c r="BD246" s="485"/>
      <c r="BE246" s="485"/>
      <c r="BF246" s="485"/>
      <c r="BG246" s="485"/>
      <c r="BH246" s="485"/>
      <c r="BI246" s="485"/>
      <c r="BJ246" s="485"/>
      <c r="BK246" s="485"/>
      <c r="BL246" s="485"/>
      <c r="BM246" s="485"/>
      <c r="BN246" s="485"/>
      <c r="BO246" s="485"/>
      <c r="BP246" s="485"/>
      <c r="BQ246" s="485"/>
      <c r="BR246" s="485"/>
      <c r="BS246" s="485"/>
      <c r="BT246" s="485"/>
      <c r="BU246" s="485"/>
      <c r="BV246" s="485"/>
      <c r="BW246" s="485"/>
      <c r="BX246" s="485"/>
      <c r="BY246" s="485"/>
      <c r="BZ246" s="485"/>
      <c r="CA246" s="485"/>
      <c r="CB246" s="485"/>
      <c r="CC246" s="37"/>
      <c r="CD246" s="317"/>
      <c r="CE246" s="317"/>
      <c r="CF246" s="8" t="s">
        <v>206</v>
      </c>
      <c r="CG246" s="321"/>
      <c r="CH246" s="321" t="e">
        <f>IF(CH247&lt;1,0,CH248-CH247)</f>
        <v>#DIV/0!</v>
      </c>
      <c r="CI246" s="321" t="e">
        <f t="shared" ref="CI246:DA246" ca="1" si="737">IF(CI247&lt;1,0,CI248-CI247)</f>
        <v>#DIV/0!</v>
      </c>
      <c r="CJ246" s="321" t="e">
        <f t="shared" ca="1" si="737"/>
        <v>#DIV/0!</v>
      </c>
      <c r="CK246" s="321" t="e">
        <f t="shared" ca="1" si="737"/>
        <v>#DIV/0!</v>
      </c>
      <c r="CL246" s="321" t="e">
        <f t="shared" ca="1" si="737"/>
        <v>#DIV/0!</v>
      </c>
      <c r="CM246" s="321" t="e">
        <f t="shared" ca="1" si="737"/>
        <v>#DIV/0!</v>
      </c>
      <c r="CN246" s="321" t="e">
        <f t="shared" ca="1" si="737"/>
        <v>#DIV/0!</v>
      </c>
      <c r="CO246" s="321" t="e">
        <f t="shared" ca="1" si="737"/>
        <v>#DIV/0!</v>
      </c>
      <c r="CP246" s="321" t="e">
        <f t="shared" ca="1" si="737"/>
        <v>#DIV/0!</v>
      </c>
      <c r="CQ246" s="321" t="e">
        <f t="shared" ca="1" si="737"/>
        <v>#DIV/0!</v>
      </c>
      <c r="CR246" s="321" t="e">
        <f t="shared" ca="1" si="737"/>
        <v>#DIV/0!</v>
      </c>
      <c r="CS246" s="321" t="e">
        <f t="shared" ca="1" si="737"/>
        <v>#DIV/0!</v>
      </c>
      <c r="CT246" s="321" t="e">
        <f t="shared" ca="1" si="737"/>
        <v>#DIV/0!</v>
      </c>
      <c r="CU246" s="321" t="e">
        <f t="shared" ca="1" si="737"/>
        <v>#DIV/0!</v>
      </c>
      <c r="CV246" s="321" t="e">
        <f t="shared" ca="1" si="737"/>
        <v>#DIV/0!</v>
      </c>
      <c r="CW246" s="321" t="e">
        <f t="shared" ca="1" si="737"/>
        <v>#DIV/0!</v>
      </c>
      <c r="CX246" s="321" t="e">
        <f t="shared" ca="1" si="737"/>
        <v>#DIV/0!</v>
      </c>
      <c r="CY246" s="321" t="e">
        <f t="shared" ca="1" si="737"/>
        <v>#DIV/0!</v>
      </c>
      <c r="CZ246" s="321" t="e">
        <f t="shared" ca="1" si="737"/>
        <v>#DIV/0!</v>
      </c>
      <c r="DA246" s="321" t="e">
        <f t="shared" ca="1" si="737"/>
        <v>#DIV/0!</v>
      </c>
    </row>
    <row r="247" spans="2:105" ht="15" hidden="1" customHeight="1" outlineLevel="1">
      <c r="B247" s="287"/>
      <c r="C247" s="310"/>
      <c r="D247" s="310"/>
      <c r="E247" s="310"/>
      <c r="F247" s="311" t="str">
        <f>_xlfn.IFNA(INDEX(Table_Def[[Asset category]:[Unit]],MATCH(Insert_Assets!C247,Table_Def[Asset category],0),2),"")</f>
        <v/>
      </c>
      <c r="G247" s="481"/>
      <c r="H247" s="440" t="s">
        <v>221</v>
      </c>
      <c r="I247" s="544">
        <f t="shared" si="660"/>
        <v>0</v>
      </c>
      <c r="J247" s="378"/>
      <c r="K247" s="310"/>
      <c r="L247" s="544">
        <f t="shared" si="734"/>
        <v>0</v>
      </c>
      <c r="M247" s="543">
        <f t="shared" si="713"/>
        <v>1</v>
      </c>
      <c r="N247" s="544">
        <f t="shared" si="655"/>
        <v>0</v>
      </c>
      <c r="O247" s="208">
        <f>_xlfn.IFNA(IF(INDEX(Table_Def[],MATCH(C247,Table_Def[Asset category],0),3)=0,1,INDEX(Table_Def[],MATCH(C247,Table_Def[Asset category],0),3)),0)</f>
        <v>0</v>
      </c>
      <c r="Q247" s="484"/>
      <c r="R247" s="208"/>
      <c r="S247" s="208"/>
      <c r="T247" s="208"/>
      <c r="U247" s="485"/>
      <c r="V247" s="485"/>
      <c r="W247" s="485"/>
      <c r="X247" s="485"/>
      <c r="Y247" s="485"/>
      <c r="Z247" s="485"/>
      <c r="AA247" s="485"/>
      <c r="AB247" s="485"/>
      <c r="AC247" s="485"/>
      <c r="AD247" s="485"/>
      <c r="AE247" s="485"/>
      <c r="AF247" s="485"/>
      <c r="AG247" s="485"/>
      <c r="AH247" s="485"/>
      <c r="AI247" s="485"/>
      <c r="AJ247" s="485"/>
      <c r="AK247" s="485"/>
      <c r="AL247" s="485"/>
      <c r="AM247" s="485"/>
      <c r="AN247" s="485"/>
      <c r="AO247" s="485"/>
      <c r="AP247" s="485"/>
      <c r="AQ247" s="485"/>
      <c r="AR247" s="485"/>
      <c r="AS247" s="485"/>
      <c r="AT247" s="485"/>
      <c r="AU247" s="485"/>
      <c r="AV247" s="485"/>
      <c r="AW247" s="485"/>
      <c r="AX247" s="485"/>
      <c r="AY247" s="485"/>
      <c r="AZ247" s="485"/>
      <c r="BA247" s="485"/>
      <c r="BB247" s="485"/>
      <c r="BC247" s="485"/>
      <c r="BD247" s="485"/>
      <c r="BE247" s="485"/>
      <c r="BF247" s="485"/>
      <c r="BG247" s="485"/>
      <c r="BH247" s="485"/>
      <c r="BI247" s="485"/>
      <c r="BJ247" s="485"/>
      <c r="BK247" s="485"/>
      <c r="BL247" s="485"/>
      <c r="BM247" s="485"/>
      <c r="BN247" s="485"/>
      <c r="BO247" s="485"/>
      <c r="BP247" s="485"/>
      <c r="BQ247" s="485"/>
      <c r="BR247" s="485"/>
      <c r="BS247" s="485"/>
      <c r="BT247" s="485"/>
      <c r="BU247" s="485"/>
      <c r="BV247" s="485"/>
      <c r="BW247" s="485"/>
      <c r="BX247" s="485"/>
      <c r="BY247" s="485"/>
      <c r="BZ247" s="485"/>
      <c r="CA247" s="485"/>
      <c r="CB247" s="485"/>
      <c r="CC247" s="37"/>
      <c r="CD247" s="317"/>
      <c r="CE247" s="317"/>
      <c r="CF247" s="8" t="s">
        <v>207</v>
      </c>
      <c r="CH247" s="321" t="e">
        <f>CH245*Insert_Finance!$D$32</f>
        <v>#DIV/0!</v>
      </c>
      <c r="CI247" s="321" t="e">
        <f ca="1">CI245*Insert_Finance!$D$32</f>
        <v>#DIV/0!</v>
      </c>
      <c r="CJ247" s="321" t="e">
        <f ca="1">CJ245*Insert_Finance!$D$32</f>
        <v>#DIV/0!</v>
      </c>
      <c r="CK247" s="321" t="e">
        <f ca="1">CK245*Insert_Finance!$D$32</f>
        <v>#DIV/0!</v>
      </c>
      <c r="CL247" s="321" t="e">
        <f ca="1">CL245*Insert_Finance!$D$32</f>
        <v>#DIV/0!</v>
      </c>
      <c r="CM247" s="321" t="e">
        <f ca="1">CM245*Insert_Finance!$D$32</f>
        <v>#DIV/0!</v>
      </c>
      <c r="CN247" s="321" t="e">
        <f ca="1">CN245*Insert_Finance!$D$32</f>
        <v>#DIV/0!</v>
      </c>
      <c r="CO247" s="321" t="e">
        <f ca="1">CO245*Insert_Finance!$D$32</f>
        <v>#DIV/0!</v>
      </c>
      <c r="CP247" s="321" t="e">
        <f ca="1">CP245*Insert_Finance!$D$32</f>
        <v>#DIV/0!</v>
      </c>
      <c r="CQ247" s="321" t="e">
        <f ca="1">CQ245*Insert_Finance!$D$32</f>
        <v>#DIV/0!</v>
      </c>
      <c r="CR247" s="321" t="e">
        <f ca="1">CR245*Insert_Finance!$D$32</f>
        <v>#DIV/0!</v>
      </c>
      <c r="CS247" s="321" t="e">
        <f ca="1">CS245*Insert_Finance!$D$32</f>
        <v>#DIV/0!</v>
      </c>
      <c r="CT247" s="321" t="e">
        <f ca="1">CT245*Insert_Finance!$D$32</f>
        <v>#DIV/0!</v>
      </c>
      <c r="CU247" s="321" t="e">
        <f ca="1">CU245*Insert_Finance!$D$32</f>
        <v>#DIV/0!</v>
      </c>
      <c r="CV247" s="321" t="e">
        <f ca="1">CV245*Insert_Finance!$D$32</f>
        <v>#DIV/0!</v>
      </c>
      <c r="CW247" s="321" t="e">
        <f ca="1">CW245*Insert_Finance!$D$32</f>
        <v>#DIV/0!</v>
      </c>
      <c r="CX247" s="321" t="e">
        <f ca="1">CX245*Insert_Finance!$D$32</f>
        <v>#DIV/0!</v>
      </c>
      <c r="CY247" s="321" t="e">
        <f ca="1">CY245*Insert_Finance!$D$32</f>
        <v>#DIV/0!</v>
      </c>
      <c r="CZ247" s="321" t="e">
        <f ca="1">CZ245*Insert_Finance!$D$32</f>
        <v>#DIV/0!</v>
      </c>
      <c r="DA247" s="321" t="e">
        <f ca="1">DA245*Insert_Finance!$D$32</f>
        <v>#DIV/0!</v>
      </c>
    </row>
    <row r="248" spans="2:105" ht="15" hidden="1" customHeight="1" outlineLevel="1">
      <c r="B248" s="287"/>
      <c r="C248" s="310"/>
      <c r="D248" s="310"/>
      <c r="E248" s="310"/>
      <c r="F248" s="311" t="str">
        <f>_xlfn.IFNA(INDEX(Table_Def[[Asset category]:[Unit]],MATCH(Insert_Assets!C248,Table_Def[Asset category],0),2),"")</f>
        <v/>
      </c>
      <c r="G248" s="481"/>
      <c r="H248" s="440" t="s">
        <v>221</v>
      </c>
      <c r="I248" s="544">
        <f t="shared" si="660"/>
        <v>0</v>
      </c>
      <c r="J248" s="378"/>
      <c r="K248" s="310"/>
      <c r="L248" s="544">
        <f t="shared" si="734"/>
        <v>0</v>
      </c>
      <c r="M248" s="543">
        <f t="shared" si="713"/>
        <v>1</v>
      </c>
      <c r="N248" s="544">
        <f t="shared" si="655"/>
        <v>0</v>
      </c>
      <c r="O248" s="208">
        <f>_xlfn.IFNA(IF(INDEX(Table_Def[],MATCH(C248,Table_Def[Asset category],0),3)=0,1,INDEX(Table_Def[],MATCH(C248,Table_Def[Asset category],0),3)),0)</f>
        <v>0</v>
      </c>
      <c r="Q248" s="484"/>
      <c r="R248" s="208"/>
      <c r="S248" s="208"/>
      <c r="T248" s="208"/>
      <c r="U248" s="485"/>
      <c r="V248" s="485"/>
      <c r="W248" s="485"/>
      <c r="X248" s="485"/>
      <c r="Y248" s="485"/>
      <c r="Z248" s="485"/>
      <c r="AA248" s="485"/>
      <c r="AB248" s="485"/>
      <c r="AC248" s="485"/>
      <c r="AD248" s="485"/>
      <c r="AE248" s="485"/>
      <c r="AF248" s="485"/>
      <c r="AG248" s="485"/>
      <c r="AH248" s="485"/>
      <c r="AI248" s="485"/>
      <c r="AJ248" s="485"/>
      <c r="AK248" s="485"/>
      <c r="AL248" s="485"/>
      <c r="AM248" s="485"/>
      <c r="AN248" s="485"/>
      <c r="AO248" s="485"/>
      <c r="AP248" s="485"/>
      <c r="AQ248" s="485"/>
      <c r="AR248" s="485"/>
      <c r="AS248" s="485"/>
      <c r="AT248" s="485"/>
      <c r="AU248" s="485"/>
      <c r="AV248" s="485"/>
      <c r="AW248" s="485"/>
      <c r="AX248" s="485"/>
      <c r="AY248" s="485"/>
      <c r="AZ248" s="485"/>
      <c r="BA248" s="485"/>
      <c r="BB248" s="485"/>
      <c r="BC248" s="485"/>
      <c r="BD248" s="485"/>
      <c r="BE248" s="485"/>
      <c r="BF248" s="485"/>
      <c r="BG248" s="485"/>
      <c r="BH248" s="485"/>
      <c r="BI248" s="485"/>
      <c r="BJ248" s="485"/>
      <c r="BK248" s="485"/>
      <c r="BL248" s="485"/>
      <c r="BM248" s="485"/>
      <c r="BN248" s="485"/>
      <c r="BO248" s="485"/>
      <c r="BP248" s="485"/>
      <c r="BQ248" s="485"/>
      <c r="BR248" s="485"/>
      <c r="BS248" s="485"/>
      <c r="BT248" s="485"/>
      <c r="BU248" s="485"/>
      <c r="BV248" s="485"/>
      <c r="BW248" s="485"/>
      <c r="BX248" s="485"/>
      <c r="BY248" s="485"/>
      <c r="BZ248" s="485"/>
      <c r="CA248" s="485"/>
      <c r="CB248" s="485"/>
      <c r="CC248" s="37"/>
      <c r="CD248" s="317"/>
      <c r="CE248" s="317"/>
      <c r="CF248" s="8" t="s">
        <v>208</v>
      </c>
      <c r="CG248" s="321"/>
      <c r="CH248" s="321">
        <f ca="1">IF(CH245=0,0,
IF(CH245&lt;1,0,
IF($O242-CH243&lt;&gt;$O242,-PMT(Insert_Finance!$D$32,$O242,OFFSET(CH245,,(CH243-$O242),1,1),0,0),
IF(CH243=0,0,CG248))))</f>
        <v>0</v>
      </c>
      <c r="CI248" s="321">
        <f ca="1">IF(CI245=0,0,
IF(CI245&lt;1,0,
IF($O242-CI243&lt;&gt;$O242,-PMT(Insert_Finance!$D$32,$O242,OFFSET(CI245,,(CI243-$O242),1,1),0,0),
IF(CI243=0,0,CH248))))</f>
        <v>0</v>
      </c>
      <c r="CJ248" s="321">
        <f ca="1">IF(CJ245=0,0,
IF(CJ245&lt;1,0,
IF($O242-CJ243&lt;&gt;$O242,-PMT(Insert_Finance!$D$32,$O242,OFFSET(CJ245,,(CJ243-$O242),1,1),0,0),
IF(CJ243=0,0,CI248))))</f>
        <v>0</v>
      </c>
      <c r="CK248" s="321">
        <f ca="1">IF(CK245=0,0,
IF(CK245&lt;1,0,
IF($O242-CK243&lt;&gt;$O242,-PMT(Insert_Finance!$D$32,$O242,OFFSET(CK245,,(CK243-$O242),1,1),0,0),
IF(CK243=0,0,CJ248))))</f>
        <v>0</v>
      </c>
      <c r="CL248" s="321">
        <f ca="1">IF(CL245=0,0,
IF(CL245&lt;1,0,
IF($O242-CL243&lt;&gt;$O242,-PMT(Insert_Finance!$D$32,$O242,OFFSET(CL245,,(CL243-$O242),1,1),0,0),
IF(CL243=0,0,CK248))))</f>
        <v>0</v>
      </c>
      <c r="CM248" s="321">
        <f ca="1">IF(CM245=0,0,
IF(CM245&lt;1,0,
IF($O242-CM243&lt;&gt;$O242,-PMT(Insert_Finance!$D$32,$O242,OFFSET(CM245,,(CM243-$O242),1,1),0,0),
IF(CM243=0,0,CL248))))</f>
        <v>0</v>
      </c>
      <c r="CN248" s="321">
        <f ca="1">IF(CN245=0,0,
IF(CN245&lt;1,0,
IF($O242-CN243&lt;&gt;$O242,-PMT(Insert_Finance!$D$32,$O242,OFFSET(CN245,,(CN243-$O242),1,1),0,0),
IF(CN243=0,0,CM248))))</f>
        <v>0</v>
      </c>
      <c r="CO248" s="321">
        <f ca="1">IF(CO245=0,0,
IF(CO245&lt;1,0,
IF($O242-CO243&lt;&gt;$O242,-PMT(Insert_Finance!$D$32,$O242,OFFSET(CO245,,(CO243-$O242),1,1),0,0),
IF(CO243=0,0,CN248))))</f>
        <v>0</v>
      </c>
      <c r="CP248" s="321">
        <f ca="1">IF(CP245=0,0,
IF(CP245&lt;1,0,
IF($O242-CP243&lt;&gt;$O242,-PMT(Insert_Finance!$D$32,$O242,OFFSET(CP245,,(CP243-$O242),1,1),0,0),
IF(CP243=0,0,CO248))))</f>
        <v>0</v>
      </c>
      <c r="CQ248" s="321">
        <f ca="1">IF(CQ245=0,0,
IF(CQ245&lt;1,0,
IF($O242-CQ243&lt;&gt;$O242,-PMT(Insert_Finance!$D$32,$O242,OFFSET(CQ245,,(CQ243-$O242),1,1),0,0),
IF(CQ243=0,0,CP248))))</f>
        <v>0</v>
      </c>
      <c r="CR248" s="321">
        <f ca="1">IF(CR245=0,0,
IF(CR245&lt;1,0,
IF($O242-CR243&lt;&gt;$O242,-PMT(Insert_Finance!$D$32,$O242,OFFSET(CR245,,(CR243-$O242),1,1),0,0),
IF(CR243=0,0,CQ248))))</f>
        <v>0</v>
      </c>
      <c r="CS248" s="321">
        <f ca="1">IF(CS245=0,0,
IF(CS245&lt;1,0,
IF($O242-CS243&lt;&gt;$O242,-PMT(Insert_Finance!$D$32,$O242,OFFSET(CS245,,(CS243-$O242),1,1),0,0),
IF(CS243=0,0,CR248))))</f>
        <v>0</v>
      </c>
      <c r="CT248" s="321">
        <f ca="1">IF(CT245=0,0,
IF(CT245&lt;1,0,
IF($O242-CT243&lt;&gt;$O242,-PMT(Insert_Finance!$D$32,$O242,OFFSET(CT245,,(CT243-$O242),1,1),0,0),
IF(CT243=0,0,CS248))))</f>
        <v>0</v>
      </c>
      <c r="CU248" s="321">
        <f ca="1">IF(CU245=0,0,
IF(CU245&lt;1,0,
IF($O242-CU243&lt;&gt;$O242,-PMT(Insert_Finance!$D$32,$O242,OFFSET(CU245,,(CU243-$O242),1,1),0,0),
IF(CU243=0,0,CT248))))</f>
        <v>0</v>
      </c>
      <c r="CV248" s="321">
        <f ca="1">IF(CV245=0,0,
IF(CV245&lt;1,0,
IF($O242-CV243&lt;&gt;$O242,-PMT(Insert_Finance!$D$32,$O242,OFFSET(CV245,,(CV243-$O242),1,1),0,0),
IF(CV243=0,0,CU248))))</f>
        <v>0</v>
      </c>
      <c r="CW248" s="321">
        <f ca="1">IF(CW245=0,0,
IF(CW245&lt;1,0,
IF($O242-CW243&lt;&gt;$O242,-PMT(Insert_Finance!$D$32,$O242,OFFSET(CW245,,(CW243-$O242),1,1),0,0),
IF(CW243=0,0,CV248))))</f>
        <v>0</v>
      </c>
      <c r="CX248" s="321">
        <f ca="1">IF(CX245=0,0,
IF(CX245&lt;1,0,
IF($O242-CX243&lt;&gt;$O242,-PMT(Insert_Finance!$D$32,$O242,OFFSET(CX245,,(CX243-$O242),1,1),0,0),
IF(CX243=0,0,CW248))))</f>
        <v>0</v>
      </c>
      <c r="CY248" s="321">
        <f ca="1">IF(CY245=0,0,
IF(CY245&lt;1,0,
IF($O242-CY243&lt;&gt;$O242,-PMT(Insert_Finance!$D$32,$O242,OFFSET(CY245,,(CY243-$O242),1,1),0,0),
IF(CY243=0,0,CX248))))</f>
        <v>0</v>
      </c>
      <c r="CZ248" s="321">
        <f ca="1">IF(CZ245=0,0,
IF(CZ245&lt;1,0,
IF($O242-CZ243&lt;&gt;$O242,-PMT(Insert_Finance!$D$32,$O242,OFFSET(CZ245,,(CZ243-$O242),1,1),0,0),
IF(CZ243=0,0,CY248))))</f>
        <v>0</v>
      </c>
      <c r="DA248" s="321">
        <f ca="1">IF(DA245=0,0,
IF(DA245&lt;1,0,
IF($O242-DA243&lt;&gt;$O242,-PMT(Insert_Finance!$D$32,$O242,OFFSET(DA245,,(DA243-$O242),1,1),0,0),
IF(DA243=0,0,CZ248))))</f>
        <v>0</v>
      </c>
    </row>
    <row r="249" spans="2:105" ht="30" hidden="1" customHeight="1" collapsed="1">
      <c r="B249" s="287"/>
      <c r="C249" s="310"/>
      <c r="D249" s="310"/>
      <c r="E249" s="310"/>
      <c r="F249" s="311" t="str">
        <f>_xlfn.IFNA(INDEX(Table_Def[[Asset category]:[Unit]],MATCH(Insert_Assets!C249,Table_Def[Asset category],0),2),"")</f>
        <v/>
      </c>
      <c r="G249" s="481"/>
      <c r="H249" s="440" t="s">
        <v>221</v>
      </c>
      <c r="I249" s="544">
        <f t="shared" ref="I249:I291" si="738">E249*G249</f>
        <v>0</v>
      </c>
      <c r="J249" s="376"/>
      <c r="K249" s="310" t="s">
        <v>427</v>
      </c>
      <c r="L249" s="544">
        <f t="shared" si="734"/>
        <v>0</v>
      </c>
      <c r="M249" s="543" t="e">
        <f t="shared" si="713"/>
        <v>#DIV/0!</v>
      </c>
      <c r="N249" s="544" t="e">
        <f t="shared" si="655"/>
        <v>#DIV/0!</v>
      </c>
      <c r="O249" s="208">
        <f>_xlfn.IFNA(IF(INDEX(Table_Def[],MATCH(C249,Table_Def[Asset category],0),3)=0,20,INDEX(Table_Def[],MATCH(C249,Table_Def[Asset category],0),3)),0)</f>
        <v>0</v>
      </c>
      <c r="Q249" s="484"/>
      <c r="R249" s="208"/>
      <c r="S249" s="208"/>
      <c r="T249" s="208"/>
      <c r="U249" s="485">
        <f>SUMIF($CH$7:$DA$7,U$16,$CH253:$DA253)</f>
        <v>0</v>
      </c>
      <c r="V249" s="485">
        <f>SUMIF($CH$7:$DA$7,U$16,$CH252:$DA252)</f>
        <v>0</v>
      </c>
      <c r="W249" s="485">
        <f>SUMIF($CH$7:$DA$7,U$16,$CH254:$DA254)</f>
        <v>0</v>
      </c>
      <c r="X249" s="485">
        <f>SUMIF($CH$7:$DA$7,X$16,$CH253:$DA253)</f>
        <v>0</v>
      </c>
      <c r="Y249" s="485">
        <f>SUMIF($CH$7:$DA$7,X$16,$CH252:$DA252)</f>
        <v>0</v>
      </c>
      <c r="Z249" s="485">
        <f>SUMIF($CH$7:$DA$7,X$16,$CH254:$DA254)</f>
        <v>0</v>
      </c>
      <c r="AA249" s="485">
        <f>SUMIF($CH$7:$DA$7,AA$16,$CH253:$DA253)</f>
        <v>0</v>
      </c>
      <c r="AB249" s="485">
        <f>SUMIF($CH$7:$DA$7,AA$16,$CH252:$DA252)</f>
        <v>0</v>
      </c>
      <c r="AC249" s="485">
        <f>SUMIF($CH$7:$DA$7,AA$16,$CH254:$DA254)</f>
        <v>0</v>
      </c>
      <c r="AD249" s="485">
        <f>SUMIF($CH$7:$DA$7,AD$16,$CH253:$DA253)</f>
        <v>0</v>
      </c>
      <c r="AE249" s="485">
        <f>SUMIF($CH$7:$DA$7,AD$16,$CH252:$DA252)</f>
        <v>0</v>
      </c>
      <c r="AF249" s="485">
        <f>SUMIF($CH$7:$DA$7,AD$16,$CH254:$DA254)</f>
        <v>0</v>
      </c>
      <c r="AG249" s="485">
        <f>SUMIF($CH$7:$DA$7,AG$16,$CH253:$DA253)</f>
        <v>0</v>
      </c>
      <c r="AH249" s="485">
        <f>SUMIF($CH$7:$DA$7,AG$16,$CH252:$DA252)</f>
        <v>0</v>
      </c>
      <c r="AI249" s="485">
        <f>SUMIF($CH$7:$DA$7,AG$16,$CH254:$DA254)</f>
        <v>0</v>
      </c>
      <c r="AJ249" s="485">
        <f>SUMIF($CH$7:$DA$7,AJ$16,$CH253:$DA253)</f>
        <v>0</v>
      </c>
      <c r="AK249" s="485">
        <f>SUMIF($CH$7:$DA$7,AJ$16,$CH252:$DA252)</f>
        <v>0</v>
      </c>
      <c r="AL249" s="485">
        <f>SUMIF($CH$7:$DA$7,AJ$16,$CH254:$DA254)</f>
        <v>0</v>
      </c>
      <c r="AM249" s="485">
        <f>SUMIF($CH$7:$DA$7,AM$16,$CH253:$DA253)</f>
        <v>0</v>
      </c>
      <c r="AN249" s="485">
        <f>SUMIF($CH$7:$DA$7,AM$16,$CH252:$DA252)</f>
        <v>0</v>
      </c>
      <c r="AO249" s="485">
        <f>SUMIF($CH$7:$DA$7,AM$16,$CH254:$DA254)</f>
        <v>0</v>
      </c>
      <c r="AP249" s="485">
        <f>SUMIF($CH$7:$DA$7,AP$16,$CH253:$DA253)</f>
        <v>0</v>
      </c>
      <c r="AQ249" s="485">
        <f>SUMIF($CH$7:$DA$7,AP$16,$CH252:$DA252)</f>
        <v>0</v>
      </c>
      <c r="AR249" s="485">
        <f>SUMIF($CH$7:$DA$7,AP$16,$CH254:$DA254)</f>
        <v>0</v>
      </c>
      <c r="AS249" s="485">
        <f>SUMIF($CH$7:$DA$7,AS$16,$CH253:$DA253)</f>
        <v>0</v>
      </c>
      <c r="AT249" s="485">
        <f>SUMIF($CH$7:$DA$7,AS$16,$CH252:$DA252)</f>
        <v>0</v>
      </c>
      <c r="AU249" s="485">
        <f>SUMIF($CH$7:$DA$7,AS$16,$CH254:$DA254)</f>
        <v>0</v>
      </c>
      <c r="AV249" s="485">
        <f>SUMIF($CH$7:$DA$7,AV$16,$CH253:$DA253)</f>
        <v>0</v>
      </c>
      <c r="AW249" s="485">
        <f>SUMIF($CH$7:$DA$7,AV$16,$CH252:$DA252)</f>
        <v>0</v>
      </c>
      <c r="AX249" s="485">
        <f>SUMIF($CH$7:$DA$7,AV$16,$CH254:$DA254)</f>
        <v>0</v>
      </c>
      <c r="AY249" s="485">
        <f>SUMIF($CH$7:$DA$7,AY$16,$CH253:$DA253)</f>
        <v>0</v>
      </c>
      <c r="AZ249" s="485">
        <f>SUMIF($CH$7:$DA$7,AY$16,$CH252:$DA252)</f>
        <v>0</v>
      </c>
      <c r="BA249" s="485">
        <f>SUMIF($CH$7:$DA$7,AY$16,$CH254:$DA254)</f>
        <v>0</v>
      </c>
      <c r="BB249" s="485">
        <f>SUMIF($CH$7:$DA$7,BB$16,$CH253:$DA253)</f>
        <v>0</v>
      </c>
      <c r="BC249" s="485">
        <f>SUMIF($CH$7:$DA$7,BB$16,$CH252:$DA252)</f>
        <v>0</v>
      </c>
      <c r="BD249" s="485">
        <f>SUMIF($CH$7:$DA$7,BB$16,$CH254:$DA254)</f>
        <v>0</v>
      </c>
      <c r="BE249" s="485">
        <f>SUMIF($CH$7:$DA$7,BE$16,$CH253:$DA253)</f>
        <v>0</v>
      </c>
      <c r="BF249" s="485">
        <f>SUMIF($CH$7:$DA$7,BE$16,$CH252:$DA252)</f>
        <v>0</v>
      </c>
      <c r="BG249" s="485">
        <f>SUMIF($CH$7:$DA$7,BE$16,$CH254:$DA254)</f>
        <v>0</v>
      </c>
      <c r="BH249" s="485">
        <f>SUMIF($CH$7:$DA$7,BH$16,$CH253:$DA253)</f>
        <v>0</v>
      </c>
      <c r="BI249" s="485">
        <f>SUMIF($CH$7:$DA$7,BH$16,$CH252:$DA252)</f>
        <v>0</v>
      </c>
      <c r="BJ249" s="485">
        <f>SUMIF($CH$7:$DA$7,BH$16,$CH254:$DA254)</f>
        <v>0</v>
      </c>
      <c r="BK249" s="485">
        <f>SUMIF($CH$7:$DA$7,BK$16,$CH253:$DA253)</f>
        <v>0</v>
      </c>
      <c r="BL249" s="485">
        <f>SUMIF($CH$7:$DA$7,BK$16,$CH252:$DA252)</f>
        <v>0</v>
      </c>
      <c r="BM249" s="485">
        <f>SUMIF($CH$7:$DA$7,BK$16,$CH254:$DA254)</f>
        <v>0</v>
      </c>
      <c r="BN249" s="485">
        <f>SUMIF($CH$7:$DA$7,BN$16,$CH253:$DA253)</f>
        <v>0</v>
      </c>
      <c r="BO249" s="485">
        <f>SUMIF($CH$7:$DA$7,BN$16,$CH252:$DA252)</f>
        <v>0</v>
      </c>
      <c r="BP249" s="485">
        <f>SUMIF($CH$7:$DA$7,BN$16,$CH254:$DA254)</f>
        <v>0</v>
      </c>
      <c r="BQ249" s="485">
        <f>SUMIF($CH$7:$DA$7,BQ$16,$CH253:$DA253)</f>
        <v>0</v>
      </c>
      <c r="BR249" s="485">
        <f>SUMIF($CH$7:$DA$7,BQ$16,$CH252:$DA252)</f>
        <v>0</v>
      </c>
      <c r="BS249" s="485">
        <f>SUMIF($CH$7:$DA$7,BQ$16,$CH254:$DA254)</f>
        <v>0</v>
      </c>
      <c r="BT249" s="485">
        <f>SUMIF($CH$7:$DA$7,BT$16,$CH253:$DA253)</f>
        <v>0</v>
      </c>
      <c r="BU249" s="485">
        <f>SUMIF($CH$7:$DA$7,BT$16,$CH252:$DA252)</f>
        <v>0</v>
      </c>
      <c r="BV249" s="485">
        <f>SUMIF($CH$7:$DA$7,BT$16,$CH254:$DA254)</f>
        <v>0</v>
      </c>
      <c r="BW249" s="485">
        <f>SUMIF($CH$7:$DA$7,BW$16,$CH253:$DA253)</f>
        <v>0</v>
      </c>
      <c r="BX249" s="485">
        <f>SUMIF($CH$7:$DA$7,BW$16,$CH252:$DA252)</f>
        <v>0</v>
      </c>
      <c r="BY249" s="485">
        <f>SUMIF($CH$7:$DA$7,BW$16,$CH254:$DA254)</f>
        <v>0</v>
      </c>
      <c r="BZ249" s="485">
        <f>SUMIF($CH$7:$DA$7,BZ$16,$CH253:$DA253)</f>
        <v>0</v>
      </c>
      <c r="CA249" s="485">
        <f>SUMIF($CH$7:$DA$7,BZ$16,$CH252:$DA252)</f>
        <v>0</v>
      </c>
      <c r="CB249" s="485">
        <f>SUMIF($CH$7:$DA$7,BZ$16,$CH254:$DA254)</f>
        <v>0</v>
      </c>
      <c r="CC249" s="37"/>
      <c r="CD249" s="317"/>
      <c r="CE249" s="317"/>
      <c r="CG249" s="72"/>
      <c r="CH249" s="321"/>
    </row>
    <row r="250" spans="2:105" ht="15" hidden="1" customHeight="1" outlineLevel="1">
      <c r="B250" s="287"/>
      <c r="C250" s="310"/>
      <c r="D250" s="310"/>
      <c r="E250" s="310"/>
      <c r="F250" s="311" t="str">
        <f>_xlfn.IFNA(INDEX(Table_Def[[Asset category]:[Unit]],MATCH(Insert_Assets!C250,Table_Def[Asset category],0),2),"")</f>
        <v/>
      </c>
      <c r="G250" s="481"/>
      <c r="H250" s="440" t="s">
        <v>221</v>
      </c>
      <c r="I250" s="544">
        <f t="shared" si="738"/>
        <v>0</v>
      </c>
      <c r="J250" s="378"/>
      <c r="K250" s="379"/>
      <c r="L250" s="544">
        <f t="shared" si="734"/>
        <v>0</v>
      </c>
      <c r="M250" s="543">
        <f t="shared" si="713"/>
        <v>1</v>
      </c>
      <c r="N250" s="544">
        <f t="shared" si="655"/>
        <v>0</v>
      </c>
      <c r="O250" s="208">
        <f>_xlfn.IFNA(IF(INDEX(Table_Def[],MATCH(C250,Table_Def[Asset category],0),3)=0,20,INDEX(Table_Def[],MATCH(C250,Table_Def[Asset category],0),3)),0)</f>
        <v>0</v>
      </c>
      <c r="Q250" s="484"/>
      <c r="R250" s="208"/>
      <c r="S250" s="208"/>
      <c r="T250" s="208"/>
      <c r="U250" s="485"/>
      <c r="V250" s="485"/>
      <c r="W250" s="485"/>
      <c r="X250" s="485"/>
      <c r="Y250" s="485"/>
      <c r="Z250" s="485"/>
      <c r="AA250" s="485"/>
      <c r="AB250" s="485"/>
      <c r="AC250" s="485"/>
      <c r="AD250" s="485"/>
      <c r="AE250" s="485"/>
      <c r="AF250" s="485"/>
      <c r="AG250" s="485"/>
      <c r="AH250" s="485"/>
      <c r="AI250" s="485"/>
      <c r="AJ250" s="485"/>
      <c r="AK250" s="485"/>
      <c r="AL250" s="485"/>
      <c r="AM250" s="485"/>
      <c r="AN250" s="485"/>
      <c r="AO250" s="485"/>
      <c r="AP250" s="485"/>
      <c r="AQ250" s="485"/>
      <c r="AR250" s="485"/>
      <c r="AS250" s="485"/>
      <c r="AT250" s="485"/>
      <c r="AU250" s="485"/>
      <c r="AV250" s="485"/>
      <c r="AW250" s="485"/>
      <c r="AX250" s="485"/>
      <c r="AY250" s="485"/>
      <c r="AZ250" s="485"/>
      <c r="BA250" s="485"/>
      <c r="BB250" s="485"/>
      <c r="BC250" s="485"/>
      <c r="BD250" s="485"/>
      <c r="BE250" s="485"/>
      <c r="BF250" s="485"/>
      <c r="BG250" s="485"/>
      <c r="BH250" s="485"/>
      <c r="BI250" s="485"/>
      <c r="BJ250" s="485"/>
      <c r="BK250" s="485"/>
      <c r="BL250" s="485"/>
      <c r="BM250" s="485"/>
      <c r="BN250" s="485"/>
      <c r="BO250" s="485"/>
      <c r="BP250" s="485"/>
      <c r="BQ250" s="485"/>
      <c r="BR250" s="485"/>
      <c r="BS250" s="485"/>
      <c r="BT250" s="485"/>
      <c r="BU250" s="485"/>
      <c r="BV250" s="485"/>
      <c r="BW250" s="485"/>
      <c r="BX250" s="485"/>
      <c r="BY250" s="485"/>
      <c r="BZ250" s="485"/>
      <c r="CA250" s="485"/>
      <c r="CB250" s="485"/>
      <c r="CC250" s="37"/>
      <c r="CD250" s="317"/>
      <c r="CE250" s="317"/>
      <c r="CF250" s="8" t="s">
        <v>218</v>
      </c>
      <c r="CG250" s="72"/>
      <c r="CH250" s="320">
        <f>IF($J249=CH$7,$O249,
IF(CG249&gt;0,CG249-1,0))</f>
        <v>0</v>
      </c>
      <c r="CI250" s="320">
        <f ca="1">IF(OR($J249=CI$7,CH251=$O249),$O249,
IF(CH250&gt;0,CH250-1,0))</f>
        <v>0</v>
      </c>
      <c r="CJ250" s="320">
        <f t="shared" ref="CJ250" ca="1" si="739">IF(OR($J249=CJ$7,CI251=$O249),$O249,
IF(CI250&gt;0,CI250-1,0))</f>
        <v>0</v>
      </c>
      <c r="CK250" s="320">
        <f t="shared" ref="CK250" ca="1" si="740">IF(OR($J249=CK$7,CJ251=$O249),$O249,
IF(CJ250&gt;0,CJ250-1,0))</f>
        <v>0</v>
      </c>
      <c r="CL250" s="320">
        <f t="shared" ref="CL250" ca="1" si="741">IF(OR($J249=CL$7,CK251=$O249),$O249,
IF(CK250&gt;0,CK250-1,0))</f>
        <v>0</v>
      </c>
      <c r="CM250" s="320">
        <f t="shared" ref="CM250" ca="1" si="742">IF(OR($J249=CM$7,CL251=$O249),$O249,
IF(CL250&gt;0,CL250-1,0))</f>
        <v>0</v>
      </c>
      <c r="CN250" s="320">
        <f t="shared" ref="CN250" ca="1" si="743">IF(OR($J249=CN$7,CM251=$O249),$O249,
IF(CM250&gt;0,CM250-1,0))</f>
        <v>0</v>
      </c>
      <c r="CO250" s="320">
        <f t="shared" ref="CO250" ca="1" si="744">IF(OR($J249=CO$7,CN251=$O249),$O249,
IF(CN250&gt;0,CN250-1,0))</f>
        <v>0</v>
      </c>
      <c r="CP250" s="320">
        <f t="shared" ref="CP250" ca="1" si="745">IF(OR($J249=CP$7,CO251=$O249),$O249,
IF(CO250&gt;0,CO250-1,0))</f>
        <v>0</v>
      </c>
      <c r="CQ250" s="320">
        <f t="shared" ref="CQ250" ca="1" si="746">IF(OR($J249=CQ$7,CP251=$O249),$O249,
IF(CP250&gt;0,CP250-1,0))</f>
        <v>0</v>
      </c>
      <c r="CR250" s="320">
        <f t="shared" ref="CR250" ca="1" si="747">IF(OR($J249=CR$7,CQ251=$O249),$O249,
IF(CQ250&gt;0,CQ250-1,0))</f>
        <v>0</v>
      </c>
      <c r="CS250" s="320">
        <f t="shared" ref="CS250" ca="1" si="748">IF(OR($J249=CS$7,CR251=$O249),$O249,
IF(CR250&gt;0,CR250-1,0))</f>
        <v>0</v>
      </c>
      <c r="CT250" s="320">
        <f t="shared" ref="CT250" ca="1" si="749">IF(OR($J249=CT$7,CS251=$O249),$O249,
IF(CS250&gt;0,CS250-1,0))</f>
        <v>0</v>
      </c>
      <c r="CU250" s="320">
        <f t="shared" ref="CU250" ca="1" si="750">IF(OR($J249=CU$7,CT251=$O249),$O249,
IF(CT250&gt;0,CT250-1,0))</f>
        <v>0</v>
      </c>
      <c r="CV250" s="320">
        <f t="shared" ref="CV250" ca="1" si="751">IF(OR($J249=CV$7,CU251=$O249),$O249,
IF(CU250&gt;0,CU250-1,0))</f>
        <v>0</v>
      </c>
      <c r="CW250" s="320">
        <f t="shared" ref="CW250" ca="1" si="752">IF(OR($J249=CW$7,CV251=$O249),$O249,
IF(CV250&gt;0,CV250-1,0))</f>
        <v>0</v>
      </c>
      <c r="CX250" s="320">
        <f t="shared" ref="CX250" ca="1" si="753">IF(OR($J249=CX$7,CW251=$O249),$O249,
IF(CW250&gt;0,CW250-1,0))</f>
        <v>0</v>
      </c>
      <c r="CY250" s="320">
        <f t="shared" ref="CY250" ca="1" si="754">IF(OR($J249=CY$7,CX251=$O249),$O249,
IF(CX250&gt;0,CX250-1,0))</f>
        <v>0</v>
      </c>
      <c r="CZ250" s="320">
        <f t="shared" ref="CZ250" ca="1" si="755">IF(OR($J249=CZ$7,CY251=$O249),$O249,
IF(CY250&gt;0,CY250-1,0))</f>
        <v>0</v>
      </c>
      <c r="DA250" s="320">
        <f t="shared" ref="DA250" ca="1" si="756">IF(OR($J249=DA$7,CZ251=$O249),$O249,
IF(CZ250&gt;0,CZ250-1,0))</f>
        <v>0</v>
      </c>
    </row>
    <row r="251" spans="2:105" ht="15" hidden="1" customHeight="1" outlineLevel="1">
      <c r="B251" s="287"/>
      <c r="C251" s="310"/>
      <c r="D251" s="310"/>
      <c r="E251" s="310"/>
      <c r="F251" s="311" t="str">
        <f>_xlfn.IFNA(INDEX(Table_Def[[Asset category]:[Unit]],MATCH(Insert_Assets!C251,Table_Def[Asset category],0),2),"")</f>
        <v/>
      </c>
      <c r="G251" s="481"/>
      <c r="H251" s="440" t="s">
        <v>221</v>
      </c>
      <c r="I251" s="544">
        <f t="shared" si="738"/>
        <v>0</v>
      </c>
      <c r="J251" s="378"/>
      <c r="K251" s="379"/>
      <c r="L251" s="544"/>
      <c r="M251" s="543">
        <f t="shared" si="713"/>
        <v>1</v>
      </c>
      <c r="N251" s="544">
        <f t="shared" si="655"/>
        <v>0</v>
      </c>
      <c r="O251" s="208">
        <f>_xlfn.IFNA(IF(INDEX(Table_Def[],MATCH(C251,Table_Def[Asset category],0),3)=0,20,INDEX(Table_Def[],MATCH(C251,Table_Def[Asset category],0),3)),0)</f>
        <v>0</v>
      </c>
      <c r="Q251" s="484"/>
      <c r="R251" s="208"/>
      <c r="S251" s="208"/>
      <c r="T251" s="208"/>
      <c r="U251" s="485"/>
      <c r="V251" s="485"/>
      <c r="W251" s="485"/>
      <c r="X251" s="485"/>
      <c r="Y251" s="485"/>
      <c r="Z251" s="485"/>
      <c r="AA251" s="485"/>
      <c r="AB251" s="485"/>
      <c r="AC251" s="485"/>
      <c r="AD251" s="485"/>
      <c r="AE251" s="485"/>
      <c r="AF251" s="485"/>
      <c r="AG251" s="485"/>
      <c r="AH251" s="485"/>
      <c r="AI251" s="485"/>
      <c r="AJ251" s="485"/>
      <c r="AK251" s="485"/>
      <c r="AL251" s="485"/>
      <c r="AM251" s="485"/>
      <c r="AN251" s="485"/>
      <c r="AO251" s="485"/>
      <c r="AP251" s="485"/>
      <c r="AQ251" s="485"/>
      <c r="AR251" s="485"/>
      <c r="AS251" s="485"/>
      <c r="AT251" s="485"/>
      <c r="AU251" s="485"/>
      <c r="AV251" s="485"/>
      <c r="AW251" s="485"/>
      <c r="AX251" s="485"/>
      <c r="AY251" s="485"/>
      <c r="AZ251" s="485"/>
      <c r="BA251" s="485"/>
      <c r="BB251" s="485"/>
      <c r="BC251" s="485"/>
      <c r="BD251" s="485"/>
      <c r="BE251" s="485"/>
      <c r="BF251" s="485"/>
      <c r="BG251" s="485"/>
      <c r="BH251" s="485"/>
      <c r="BI251" s="485"/>
      <c r="BJ251" s="485"/>
      <c r="BK251" s="485"/>
      <c r="BL251" s="485"/>
      <c r="BM251" s="485"/>
      <c r="BN251" s="485"/>
      <c r="BO251" s="485"/>
      <c r="BP251" s="485"/>
      <c r="BQ251" s="485"/>
      <c r="BR251" s="485"/>
      <c r="BS251" s="485"/>
      <c r="BT251" s="485"/>
      <c r="BU251" s="485"/>
      <c r="BV251" s="485"/>
      <c r="BW251" s="485"/>
      <c r="BX251" s="485"/>
      <c r="BY251" s="485"/>
      <c r="BZ251" s="485"/>
      <c r="CA251" s="485"/>
      <c r="CB251" s="485"/>
      <c r="CC251" s="37"/>
      <c r="CD251" s="317"/>
      <c r="CE251" s="317"/>
      <c r="CF251" s="8" t="s">
        <v>219</v>
      </c>
      <c r="CG251" s="72"/>
      <c r="CH251" s="320">
        <f t="shared" ref="CH251" ca="1" si="757">IF(AND(CH250=$O249,CH250&gt;0),1,IF(CH250=0,0,OFFSET(CH250,,(CH250-$O249),1,1)-CH250+1))</f>
        <v>0</v>
      </c>
      <c r="CI251" s="320">
        <f ca="1">IF(AND(CI250=$O249,CI250&gt;0),1,IF(CI250=0,0,OFFSET(CI250,,(CI250-$O249),1,1)-CI250+1))</f>
        <v>0</v>
      </c>
      <c r="CJ251" s="320">
        <f t="shared" ref="CJ251:DA251" ca="1" si="758">IF(AND(CJ250=$O249,CJ250&gt;0),1,IF(CJ250=0,0,OFFSET(CJ250,,(CJ250-$O249),1,1)-CJ250+1))</f>
        <v>0</v>
      </c>
      <c r="CK251" s="320">
        <f t="shared" ca="1" si="758"/>
        <v>0</v>
      </c>
      <c r="CL251" s="320">
        <f t="shared" ca="1" si="758"/>
        <v>0</v>
      </c>
      <c r="CM251" s="320">
        <f t="shared" ca="1" si="758"/>
        <v>0</v>
      </c>
      <c r="CN251" s="320">
        <f t="shared" ca="1" si="758"/>
        <v>0</v>
      </c>
      <c r="CO251" s="320">
        <f t="shared" ca="1" si="758"/>
        <v>0</v>
      </c>
      <c r="CP251" s="320">
        <f t="shared" ca="1" si="758"/>
        <v>0</v>
      </c>
      <c r="CQ251" s="320">
        <f t="shared" ca="1" si="758"/>
        <v>0</v>
      </c>
      <c r="CR251" s="320">
        <f t="shared" ca="1" si="758"/>
        <v>0</v>
      </c>
      <c r="CS251" s="320">
        <f t="shared" ca="1" si="758"/>
        <v>0</v>
      </c>
      <c r="CT251" s="320">
        <f t="shared" ca="1" si="758"/>
        <v>0</v>
      </c>
      <c r="CU251" s="320">
        <f t="shared" ca="1" si="758"/>
        <v>0</v>
      </c>
      <c r="CV251" s="320">
        <f t="shared" ca="1" si="758"/>
        <v>0</v>
      </c>
      <c r="CW251" s="320">
        <f t="shared" ca="1" si="758"/>
        <v>0</v>
      </c>
      <c r="CX251" s="320">
        <f t="shared" ca="1" si="758"/>
        <v>0</v>
      </c>
      <c r="CY251" s="320">
        <f t="shared" ca="1" si="758"/>
        <v>0</v>
      </c>
      <c r="CZ251" s="320">
        <f t="shared" ca="1" si="758"/>
        <v>0</v>
      </c>
      <c r="DA251" s="320">
        <f t="shared" ca="1" si="758"/>
        <v>0</v>
      </c>
    </row>
    <row r="252" spans="2:105" ht="15" hidden="1" customHeight="1" outlineLevel="1">
      <c r="B252" s="287"/>
      <c r="C252" s="310"/>
      <c r="D252" s="310"/>
      <c r="E252" s="310"/>
      <c r="F252" s="311" t="str">
        <f>_xlfn.IFNA(INDEX(Table_Def[[Asset category]:[Unit]],MATCH(Insert_Assets!C252,Table_Def[Asset category],0),2),"")</f>
        <v/>
      </c>
      <c r="G252" s="481"/>
      <c r="H252" s="440" t="s">
        <v>221</v>
      </c>
      <c r="I252" s="544">
        <f t="shared" si="738"/>
        <v>0</v>
      </c>
      <c r="J252" s="378"/>
      <c r="K252" s="379"/>
      <c r="L252" s="544">
        <f t="shared" ref="L252:L257" si="759">SUMIF($K$21:$K$383,K252,$I$21:$I$383)</f>
        <v>0</v>
      </c>
      <c r="M252" s="543">
        <f t="shared" si="713"/>
        <v>1</v>
      </c>
      <c r="N252" s="544">
        <f t="shared" si="655"/>
        <v>0</v>
      </c>
      <c r="O252" s="208">
        <f>_xlfn.IFNA(IF(INDEX(Table_Def[],MATCH(C252,Table_Def[Asset category],0),3)=0,20,INDEX(Table_Def[],MATCH(C252,Table_Def[Asset category],0),3)),0)</f>
        <v>0</v>
      </c>
      <c r="Q252" s="484"/>
      <c r="R252" s="208"/>
      <c r="S252" s="208"/>
      <c r="T252" s="208"/>
      <c r="U252" s="485"/>
      <c r="V252" s="485"/>
      <c r="W252" s="485"/>
      <c r="X252" s="485"/>
      <c r="Y252" s="485"/>
      <c r="Z252" s="485"/>
      <c r="AA252" s="485"/>
      <c r="AB252" s="485"/>
      <c r="AC252" s="485"/>
      <c r="AD252" s="485"/>
      <c r="AE252" s="485"/>
      <c r="AF252" s="485"/>
      <c r="AG252" s="485"/>
      <c r="AH252" s="485"/>
      <c r="AI252" s="485"/>
      <c r="AJ252" s="485"/>
      <c r="AK252" s="485"/>
      <c r="AL252" s="485"/>
      <c r="AM252" s="485"/>
      <c r="AN252" s="485"/>
      <c r="AO252" s="485"/>
      <c r="AP252" s="485"/>
      <c r="AQ252" s="485"/>
      <c r="AR252" s="485"/>
      <c r="AS252" s="485"/>
      <c r="AT252" s="485"/>
      <c r="AU252" s="485"/>
      <c r="AV252" s="485"/>
      <c r="AW252" s="485"/>
      <c r="AX252" s="485"/>
      <c r="AY252" s="485"/>
      <c r="AZ252" s="485"/>
      <c r="BA252" s="485"/>
      <c r="BB252" s="485"/>
      <c r="BC252" s="485"/>
      <c r="BD252" s="485"/>
      <c r="BE252" s="485"/>
      <c r="BF252" s="485"/>
      <c r="BG252" s="485"/>
      <c r="BH252" s="485"/>
      <c r="BI252" s="485"/>
      <c r="BJ252" s="485"/>
      <c r="BK252" s="485"/>
      <c r="BL252" s="485"/>
      <c r="BM252" s="485"/>
      <c r="BN252" s="485"/>
      <c r="BO252" s="485"/>
      <c r="BP252" s="485"/>
      <c r="BQ252" s="485"/>
      <c r="BR252" s="485"/>
      <c r="BS252" s="485"/>
      <c r="BT252" s="485"/>
      <c r="BU252" s="485"/>
      <c r="BV252" s="485"/>
      <c r="BW252" s="485"/>
      <c r="BX252" s="485"/>
      <c r="BY252" s="485"/>
      <c r="BZ252" s="485"/>
      <c r="CA252" s="485"/>
      <c r="CB252" s="485"/>
      <c r="CC252" s="37"/>
      <c r="CD252" s="317"/>
      <c r="CE252" s="317"/>
      <c r="CF252" s="8" t="s">
        <v>205</v>
      </c>
      <c r="CH252" s="321">
        <f t="shared" ref="CH252:CL252" si="760">IF($J249=CH$7,$I249*$M249,IF(CH250=$O249,$I249,
IF(CG252&gt;0,+CG252-CG253,0)))</f>
        <v>0</v>
      </c>
      <c r="CI252" s="321">
        <f t="shared" ca="1" si="760"/>
        <v>0</v>
      </c>
      <c r="CJ252" s="321">
        <f t="shared" ca="1" si="760"/>
        <v>0</v>
      </c>
      <c r="CK252" s="321">
        <f t="shared" ca="1" si="760"/>
        <v>0</v>
      </c>
      <c r="CL252" s="321">
        <f t="shared" ca="1" si="760"/>
        <v>0</v>
      </c>
      <c r="CM252" s="321">
        <f ca="1">IF($J249=CM$7,$I249*$M249,IF(CM250=$O249,$I249,
IF(CL252&gt;0,+CL252-CL253,0)))</f>
        <v>0</v>
      </c>
      <c r="CN252" s="321">
        <f t="shared" ref="CN252:DA252" ca="1" si="761">IF($J249=CN$7,$I249*$M249,IF(CN250=$O249,$I249,
IF(CM252&gt;0,+CM252-CM253,0)))</f>
        <v>0</v>
      </c>
      <c r="CO252" s="321">
        <f t="shared" ca="1" si="761"/>
        <v>0</v>
      </c>
      <c r="CP252" s="321">
        <f t="shared" ca="1" si="761"/>
        <v>0</v>
      </c>
      <c r="CQ252" s="321">
        <f t="shared" ca="1" si="761"/>
        <v>0</v>
      </c>
      <c r="CR252" s="321">
        <f t="shared" ca="1" si="761"/>
        <v>0</v>
      </c>
      <c r="CS252" s="321">
        <f t="shared" ca="1" si="761"/>
        <v>0</v>
      </c>
      <c r="CT252" s="321">
        <f t="shared" ca="1" si="761"/>
        <v>0</v>
      </c>
      <c r="CU252" s="321">
        <f t="shared" ca="1" si="761"/>
        <v>0</v>
      </c>
      <c r="CV252" s="321">
        <f t="shared" ca="1" si="761"/>
        <v>0</v>
      </c>
      <c r="CW252" s="321">
        <f t="shared" ca="1" si="761"/>
        <v>0</v>
      </c>
      <c r="CX252" s="321">
        <f t="shared" ca="1" si="761"/>
        <v>0</v>
      </c>
      <c r="CY252" s="321">
        <f t="shared" ca="1" si="761"/>
        <v>0</v>
      </c>
      <c r="CZ252" s="321">
        <f t="shared" ca="1" si="761"/>
        <v>0</v>
      </c>
      <c r="DA252" s="321">
        <f t="shared" ca="1" si="761"/>
        <v>0</v>
      </c>
    </row>
    <row r="253" spans="2:105" ht="15" hidden="1" customHeight="1" outlineLevel="1">
      <c r="B253" s="287"/>
      <c r="C253" s="310"/>
      <c r="D253" s="310"/>
      <c r="E253" s="310"/>
      <c r="F253" s="311" t="str">
        <f>_xlfn.IFNA(INDEX(Table_Def[[Asset category]:[Unit]],MATCH(Insert_Assets!C253,Table_Def[Asset category],0),2),"")</f>
        <v/>
      </c>
      <c r="G253" s="481"/>
      <c r="H253" s="440" t="s">
        <v>221</v>
      </c>
      <c r="I253" s="544">
        <f t="shared" si="738"/>
        <v>0</v>
      </c>
      <c r="J253" s="378"/>
      <c r="K253" s="379"/>
      <c r="L253" s="544">
        <f t="shared" si="759"/>
        <v>0</v>
      </c>
      <c r="M253" s="543">
        <f t="shared" si="713"/>
        <v>1</v>
      </c>
      <c r="N253" s="544">
        <f t="shared" si="655"/>
        <v>0</v>
      </c>
      <c r="O253" s="208">
        <f>_xlfn.IFNA(IF(INDEX(Table_Def[],MATCH(C253,Table_Def[Asset category],0),3)=0,20,INDEX(Table_Def[],MATCH(C253,Table_Def[Asset category],0),3)),0)</f>
        <v>0</v>
      </c>
      <c r="Q253" s="484"/>
      <c r="R253" s="208"/>
      <c r="S253" s="208"/>
      <c r="T253" s="208"/>
      <c r="U253" s="485"/>
      <c r="V253" s="485"/>
      <c r="W253" s="485"/>
      <c r="X253" s="485"/>
      <c r="Y253" s="485"/>
      <c r="Z253" s="485"/>
      <c r="AA253" s="485"/>
      <c r="AB253" s="485"/>
      <c r="AC253" s="485"/>
      <c r="AD253" s="485"/>
      <c r="AE253" s="485"/>
      <c r="AF253" s="485"/>
      <c r="AG253" s="485"/>
      <c r="AH253" s="485"/>
      <c r="AI253" s="485"/>
      <c r="AJ253" s="485"/>
      <c r="AK253" s="485"/>
      <c r="AL253" s="485"/>
      <c r="AM253" s="485"/>
      <c r="AN253" s="485"/>
      <c r="AO253" s="485"/>
      <c r="AP253" s="485"/>
      <c r="AQ253" s="485"/>
      <c r="AR253" s="485"/>
      <c r="AS253" s="485"/>
      <c r="AT253" s="485"/>
      <c r="AU253" s="485"/>
      <c r="AV253" s="485"/>
      <c r="AW253" s="485"/>
      <c r="AX253" s="485"/>
      <c r="AY253" s="485"/>
      <c r="AZ253" s="485"/>
      <c r="BA253" s="485"/>
      <c r="BB253" s="485"/>
      <c r="BC253" s="485"/>
      <c r="BD253" s="485"/>
      <c r="BE253" s="485"/>
      <c r="BF253" s="485"/>
      <c r="BG253" s="485"/>
      <c r="BH253" s="485"/>
      <c r="BI253" s="485"/>
      <c r="BJ253" s="485"/>
      <c r="BK253" s="485"/>
      <c r="BL253" s="485"/>
      <c r="BM253" s="485"/>
      <c r="BN253" s="485"/>
      <c r="BO253" s="485"/>
      <c r="BP253" s="485"/>
      <c r="BQ253" s="485"/>
      <c r="BR253" s="485"/>
      <c r="BS253" s="485"/>
      <c r="BT253" s="485"/>
      <c r="BU253" s="485"/>
      <c r="BV253" s="485"/>
      <c r="BW253" s="485"/>
      <c r="BX253" s="485"/>
      <c r="BY253" s="485"/>
      <c r="BZ253" s="485"/>
      <c r="CA253" s="485"/>
      <c r="CB253" s="485"/>
      <c r="CC253" s="37"/>
      <c r="CD253" s="317"/>
      <c r="CE253" s="317"/>
      <c r="CF253" s="8" t="s">
        <v>206</v>
      </c>
      <c r="CG253" s="321"/>
      <c r="CH253" s="321" t="e">
        <f>IF(CH254&lt;1,0,CH255-CH254)</f>
        <v>#DIV/0!</v>
      </c>
      <c r="CI253" s="321" t="e">
        <f t="shared" ref="CI253:DA253" ca="1" si="762">IF(CI254&lt;1,0,CI255-CI254)</f>
        <v>#DIV/0!</v>
      </c>
      <c r="CJ253" s="321" t="e">
        <f t="shared" ca="1" si="762"/>
        <v>#DIV/0!</v>
      </c>
      <c r="CK253" s="321" t="e">
        <f t="shared" ca="1" si="762"/>
        <v>#DIV/0!</v>
      </c>
      <c r="CL253" s="321" t="e">
        <f t="shared" ca="1" si="762"/>
        <v>#DIV/0!</v>
      </c>
      <c r="CM253" s="321" t="e">
        <f t="shared" ca="1" si="762"/>
        <v>#DIV/0!</v>
      </c>
      <c r="CN253" s="321" t="e">
        <f t="shared" ca="1" si="762"/>
        <v>#DIV/0!</v>
      </c>
      <c r="CO253" s="321" t="e">
        <f t="shared" ca="1" si="762"/>
        <v>#DIV/0!</v>
      </c>
      <c r="CP253" s="321" t="e">
        <f t="shared" ca="1" si="762"/>
        <v>#DIV/0!</v>
      </c>
      <c r="CQ253" s="321" t="e">
        <f t="shared" ca="1" si="762"/>
        <v>#DIV/0!</v>
      </c>
      <c r="CR253" s="321" t="e">
        <f t="shared" ca="1" si="762"/>
        <v>#DIV/0!</v>
      </c>
      <c r="CS253" s="321" t="e">
        <f t="shared" ca="1" si="762"/>
        <v>#DIV/0!</v>
      </c>
      <c r="CT253" s="321" t="e">
        <f t="shared" ca="1" si="762"/>
        <v>#DIV/0!</v>
      </c>
      <c r="CU253" s="321" t="e">
        <f t="shared" ca="1" si="762"/>
        <v>#DIV/0!</v>
      </c>
      <c r="CV253" s="321" t="e">
        <f t="shared" ca="1" si="762"/>
        <v>#DIV/0!</v>
      </c>
      <c r="CW253" s="321" t="e">
        <f t="shared" ca="1" si="762"/>
        <v>#DIV/0!</v>
      </c>
      <c r="CX253" s="321" t="e">
        <f t="shared" ca="1" si="762"/>
        <v>#DIV/0!</v>
      </c>
      <c r="CY253" s="321" t="e">
        <f t="shared" ca="1" si="762"/>
        <v>#DIV/0!</v>
      </c>
      <c r="CZ253" s="321" t="e">
        <f t="shared" ca="1" si="762"/>
        <v>#DIV/0!</v>
      </c>
      <c r="DA253" s="321" t="e">
        <f t="shared" ca="1" si="762"/>
        <v>#DIV/0!</v>
      </c>
    </row>
    <row r="254" spans="2:105" ht="15" hidden="1" customHeight="1" outlineLevel="1">
      <c r="B254" s="287"/>
      <c r="C254" s="310"/>
      <c r="D254" s="310"/>
      <c r="E254" s="310"/>
      <c r="F254" s="311" t="str">
        <f>_xlfn.IFNA(INDEX(Table_Def[[Asset category]:[Unit]],MATCH(Insert_Assets!C254,Table_Def[Asset category],0),2),"")</f>
        <v/>
      </c>
      <c r="G254" s="481"/>
      <c r="H254" s="440" t="s">
        <v>221</v>
      </c>
      <c r="I254" s="544">
        <f t="shared" si="738"/>
        <v>0</v>
      </c>
      <c r="J254" s="378"/>
      <c r="K254" s="379"/>
      <c r="L254" s="544">
        <f t="shared" si="759"/>
        <v>0</v>
      </c>
      <c r="M254" s="543">
        <f t="shared" si="713"/>
        <v>1</v>
      </c>
      <c r="N254" s="544">
        <f t="shared" si="655"/>
        <v>0</v>
      </c>
      <c r="O254" s="208">
        <f>_xlfn.IFNA(IF(INDEX(Table_Def[],MATCH(C254,Table_Def[Asset category],0),3)=0,20,INDEX(Table_Def[],MATCH(C254,Table_Def[Asset category],0),3)),0)</f>
        <v>0</v>
      </c>
      <c r="Q254" s="484"/>
      <c r="R254" s="208"/>
      <c r="S254" s="208"/>
      <c r="T254" s="208"/>
      <c r="U254" s="485"/>
      <c r="V254" s="485"/>
      <c r="W254" s="485"/>
      <c r="X254" s="485"/>
      <c r="Y254" s="485"/>
      <c r="Z254" s="485"/>
      <c r="AA254" s="485"/>
      <c r="AB254" s="485"/>
      <c r="AC254" s="485"/>
      <c r="AD254" s="485"/>
      <c r="AE254" s="485"/>
      <c r="AF254" s="485"/>
      <c r="AG254" s="485"/>
      <c r="AH254" s="485"/>
      <c r="AI254" s="485"/>
      <c r="AJ254" s="485"/>
      <c r="AK254" s="485"/>
      <c r="AL254" s="485"/>
      <c r="AM254" s="485"/>
      <c r="AN254" s="485"/>
      <c r="AO254" s="485"/>
      <c r="AP254" s="485"/>
      <c r="AQ254" s="485"/>
      <c r="AR254" s="485"/>
      <c r="AS254" s="485"/>
      <c r="AT254" s="485"/>
      <c r="AU254" s="485"/>
      <c r="AV254" s="485"/>
      <c r="AW254" s="485"/>
      <c r="AX254" s="485"/>
      <c r="AY254" s="485"/>
      <c r="AZ254" s="485"/>
      <c r="BA254" s="485"/>
      <c r="BB254" s="485"/>
      <c r="BC254" s="485"/>
      <c r="BD254" s="485"/>
      <c r="BE254" s="485"/>
      <c r="BF254" s="485"/>
      <c r="BG254" s="485"/>
      <c r="BH254" s="485"/>
      <c r="BI254" s="485"/>
      <c r="BJ254" s="485"/>
      <c r="BK254" s="485"/>
      <c r="BL254" s="485"/>
      <c r="BM254" s="485"/>
      <c r="BN254" s="485"/>
      <c r="BO254" s="485"/>
      <c r="BP254" s="485"/>
      <c r="BQ254" s="485"/>
      <c r="BR254" s="485"/>
      <c r="BS254" s="485"/>
      <c r="BT254" s="485"/>
      <c r="BU254" s="485"/>
      <c r="BV254" s="485"/>
      <c r="BW254" s="485"/>
      <c r="BX254" s="485"/>
      <c r="BY254" s="485"/>
      <c r="BZ254" s="485"/>
      <c r="CA254" s="485"/>
      <c r="CB254" s="485"/>
      <c r="CC254" s="37"/>
      <c r="CD254" s="317"/>
      <c r="CE254" s="317"/>
      <c r="CF254" s="8" t="s">
        <v>207</v>
      </c>
      <c r="CH254" s="321" t="e">
        <f>CH252*Insert_Finance!$D$32</f>
        <v>#DIV/0!</v>
      </c>
      <c r="CI254" s="321" t="e">
        <f ca="1">CI252*Insert_Finance!$D$32</f>
        <v>#DIV/0!</v>
      </c>
      <c r="CJ254" s="321" t="e">
        <f ca="1">CJ252*Insert_Finance!$D$32</f>
        <v>#DIV/0!</v>
      </c>
      <c r="CK254" s="321" t="e">
        <f ca="1">CK252*Insert_Finance!$D$32</f>
        <v>#DIV/0!</v>
      </c>
      <c r="CL254" s="321" t="e">
        <f ca="1">CL252*Insert_Finance!$D$32</f>
        <v>#DIV/0!</v>
      </c>
      <c r="CM254" s="321" t="e">
        <f ca="1">CM252*Insert_Finance!$D$32</f>
        <v>#DIV/0!</v>
      </c>
      <c r="CN254" s="321" t="e">
        <f ca="1">CN252*Insert_Finance!$D$32</f>
        <v>#DIV/0!</v>
      </c>
      <c r="CO254" s="321" t="e">
        <f ca="1">CO252*Insert_Finance!$D$32</f>
        <v>#DIV/0!</v>
      </c>
      <c r="CP254" s="321" t="e">
        <f ca="1">CP252*Insert_Finance!$D$32</f>
        <v>#DIV/0!</v>
      </c>
      <c r="CQ254" s="321" t="e">
        <f ca="1">CQ252*Insert_Finance!$D$32</f>
        <v>#DIV/0!</v>
      </c>
      <c r="CR254" s="321" t="e">
        <f ca="1">CR252*Insert_Finance!$D$32</f>
        <v>#DIV/0!</v>
      </c>
      <c r="CS254" s="321" t="e">
        <f ca="1">CS252*Insert_Finance!$D$32</f>
        <v>#DIV/0!</v>
      </c>
      <c r="CT254" s="321" t="e">
        <f ca="1">CT252*Insert_Finance!$D$32</f>
        <v>#DIV/0!</v>
      </c>
      <c r="CU254" s="321" t="e">
        <f ca="1">CU252*Insert_Finance!$D$32</f>
        <v>#DIV/0!</v>
      </c>
      <c r="CV254" s="321" t="e">
        <f ca="1">CV252*Insert_Finance!$D$32</f>
        <v>#DIV/0!</v>
      </c>
      <c r="CW254" s="321" t="e">
        <f ca="1">CW252*Insert_Finance!$D$32</f>
        <v>#DIV/0!</v>
      </c>
      <c r="CX254" s="321" t="e">
        <f ca="1">CX252*Insert_Finance!$D$32</f>
        <v>#DIV/0!</v>
      </c>
      <c r="CY254" s="321" t="e">
        <f ca="1">CY252*Insert_Finance!$D$32</f>
        <v>#DIV/0!</v>
      </c>
      <c r="CZ254" s="321" t="e">
        <f ca="1">CZ252*Insert_Finance!$D$32</f>
        <v>#DIV/0!</v>
      </c>
      <c r="DA254" s="321" t="e">
        <f ca="1">DA252*Insert_Finance!$D$32</f>
        <v>#DIV/0!</v>
      </c>
    </row>
    <row r="255" spans="2:105" ht="15" hidden="1" customHeight="1" outlineLevel="1">
      <c r="B255" s="287"/>
      <c r="C255" s="310"/>
      <c r="D255" s="310"/>
      <c r="E255" s="310"/>
      <c r="F255" s="311" t="str">
        <f>_xlfn.IFNA(INDEX(Table_Def[[Asset category]:[Unit]],MATCH(Insert_Assets!C255,Table_Def[Asset category],0),2),"")</f>
        <v/>
      </c>
      <c r="G255" s="481"/>
      <c r="H255" s="440" t="s">
        <v>221</v>
      </c>
      <c r="I255" s="544">
        <f t="shared" si="738"/>
        <v>0</v>
      </c>
      <c r="J255" s="378"/>
      <c r="K255" s="379"/>
      <c r="L255" s="544">
        <f t="shared" si="759"/>
        <v>0</v>
      </c>
      <c r="M255" s="543">
        <f t="shared" si="713"/>
        <v>1</v>
      </c>
      <c r="N255" s="544">
        <f t="shared" si="655"/>
        <v>0</v>
      </c>
      <c r="O255" s="208">
        <f>_xlfn.IFNA(IF(INDEX(Table_Def[],MATCH(C255,Table_Def[Asset category],0),3)=0,20,INDEX(Table_Def[],MATCH(C255,Table_Def[Asset category],0),3)),0)</f>
        <v>0</v>
      </c>
      <c r="Q255" s="484"/>
      <c r="R255" s="208"/>
      <c r="S255" s="208"/>
      <c r="T255" s="208"/>
      <c r="U255" s="485"/>
      <c r="V255" s="485"/>
      <c r="W255" s="485"/>
      <c r="X255" s="485"/>
      <c r="Y255" s="485"/>
      <c r="Z255" s="485"/>
      <c r="AA255" s="485"/>
      <c r="AB255" s="485"/>
      <c r="AC255" s="485"/>
      <c r="AD255" s="485"/>
      <c r="AE255" s="485"/>
      <c r="AF255" s="485"/>
      <c r="AG255" s="485"/>
      <c r="AH255" s="485"/>
      <c r="AI255" s="485"/>
      <c r="AJ255" s="485"/>
      <c r="AK255" s="485"/>
      <c r="AL255" s="485"/>
      <c r="AM255" s="485"/>
      <c r="AN255" s="485"/>
      <c r="AO255" s="485"/>
      <c r="AP255" s="485"/>
      <c r="AQ255" s="485"/>
      <c r="AR255" s="485"/>
      <c r="AS255" s="485"/>
      <c r="AT255" s="485"/>
      <c r="AU255" s="485"/>
      <c r="AV255" s="485"/>
      <c r="AW255" s="485"/>
      <c r="AX255" s="485"/>
      <c r="AY255" s="485"/>
      <c r="AZ255" s="485"/>
      <c r="BA255" s="485"/>
      <c r="BB255" s="485"/>
      <c r="BC255" s="485"/>
      <c r="BD255" s="485"/>
      <c r="BE255" s="485"/>
      <c r="BF255" s="485"/>
      <c r="BG255" s="485"/>
      <c r="BH255" s="485"/>
      <c r="BI255" s="485"/>
      <c r="BJ255" s="485"/>
      <c r="BK255" s="485"/>
      <c r="BL255" s="485"/>
      <c r="BM255" s="485"/>
      <c r="BN255" s="485"/>
      <c r="BO255" s="485"/>
      <c r="BP255" s="485"/>
      <c r="BQ255" s="485"/>
      <c r="BR255" s="485"/>
      <c r="BS255" s="485"/>
      <c r="BT255" s="485"/>
      <c r="BU255" s="485"/>
      <c r="BV255" s="485"/>
      <c r="BW255" s="485"/>
      <c r="BX255" s="485"/>
      <c r="BY255" s="485"/>
      <c r="BZ255" s="485"/>
      <c r="CA255" s="485"/>
      <c r="CB255" s="485"/>
      <c r="CC255" s="37"/>
      <c r="CD255" s="317"/>
      <c r="CE255" s="317"/>
      <c r="CF255" s="8" t="s">
        <v>208</v>
      </c>
      <c r="CG255" s="321"/>
      <c r="CH255" s="321">
        <f ca="1">IF(CH252=0,0,
IF(CH252&lt;1,0,
IF($O249-CH250&lt;&gt;$O249,-PMT(Insert_Finance!$D$32,$O249,OFFSET(CH252,,(CH250-$O249),1,1),0,0),
IF(CH250=0,0,CG255))))</f>
        <v>0</v>
      </c>
      <c r="CI255" s="321">
        <f ca="1">IF(CI252=0,0,
IF(CI252&lt;1,0,
IF($O249-CI250&lt;&gt;$O249,-PMT(Insert_Finance!$D$32,$O249,OFFSET(CI252,,(CI250-$O249),1,1),0,0),
IF(CI250=0,0,CH255))))</f>
        <v>0</v>
      </c>
      <c r="CJ255" s="321">
        <f ca="1">IF(CJ252=0,0,
IF(CJ252&lt;1,0,
IF($O249-CJ250&lt;&gt;$O249,-PMT(Insert_Finance!$D$32,$O249,OFFSET(CJ252,,(CJ250-$O249),1,1),0,0),
IF(CJ250=0,0,CI255))))</f>
        <v>0</v>
      </c>
      <c r="CK255" s="321">
        <f ca="1">IF(CK252=0,0,
IF(CK252&lt;1,0,
IF($O249-CK250&lt;&gt;$O249,-PMT(Insert_Finance!$D$32,$O249,OFFSET(CK252,,(CK250-$O249),1,1),0,0),
IF(CK250=0,0,CJ255))))</f>
        <v>0</v>
      </c>
      <c r="CL255" s="321">
        <f ca="1">IF(CL252=0,0,
IF(CL252&lt;1,0,
IF($O249-CL250&lt;&gt;$O249,-PMT(Insert_Finance!$D$32,$O249,OFFSET(CL252,,(CL250-$O249),1,1),0,0),
IF(CL250=0,0,CK255))))</f>
        <v>0</v>
      </c>
      <c r="CM255" s="321">
        <f ca="1">IF(CM252=0,0,
IF(CM252&lt;1,0,
IF($O249-CM250&lt;&gt;$O249,-PMT(Insert_Finance!$D$32,$O249,OFFSET(CM252,,(CM250-$O249),1,1),0,0),
IF(CM250=0,0,CL255))))</f>
        <v>0</v>
      </c>
      <c r="CN255" s="321">
        <f ca="1">IF(CN252=0,0,
IF(CN252&lt;1,0,
IF($O249-CN250&lt;&gt;$O249,-PMT(Insert_Finance!$D$32,$O249,OFFSET(CN252,,(CN250-$O249),1,1),0,0),
IF(CN250=0,0,CM255))))</f>
        <v>0</v>
      </c>
      <c r="CO255" s="321">
        <f ca="1">IF(CO252=0,0,
IF(CO252&lt;1,0,
IF($O249-CO250&lt;&gt;$O249,-PMT(Insert_Finance!$D$32,$O249,OFFSET(CO252,,(CO250-$O249),1,1),0,0),
IF(CO250=0,0,CN255))))</f>
        <v>0</v>
      </c>
      <c r="CP255" s="321">
        <f ca="1">IF(CP252=0,0,
IF(CP252&lt;1,0,
IF($O249-CP250&lt;&gt;$O249,-PMT(Insert_Finance!$D$32,$O249,OFFSET(CP252,,(CP250-$O249),1,1),0,0),
IF(CP250=0,0,CO255))))</f>
        <v>0</v>
      </c>
      <c r="CQ255" s="321">
        <f ca="1">IF(CQ252=0,0,
IF(CQ252&lt;1,0,
IF($O249-CQ250&lt;&gt;$O249,-PMT(Insert_Finance!$D$32,$O249,OFFSET(CQ252,,(CQ250-$O249),1,1),0,0),
IF(CQ250=0,0,CP255))))</f>
        <v>0</v>
      </c>
      <c r="CR255" s="321">
        <f ca="1">IF(CR252=0,0,
IF(CR252&lt;1,0,
IF($O249-CR250&lt;&gt;$O249,-PMT(Insert_Finance!$D$32,$O249,OFFSET(CR252,,(CR250-$O249),1,1),0,0),
IF(CR250=0,0,CQ255))))</f>
        <v>0</v>
      </c>
      <c r="CS255" s="321">
        <f ca="1">IF(CS252=0,0,
IF(CS252&lt;1,0,
IF($O249-CS250&lt;&gt;$O249,-PMT(Insert_Finance!$D$32,$O249,OFFSET(CS252,,(CS250-$O249),1,1),0,0),
IF(CS250=0,0,CR255))))</f>
        <v>0</v>
      </c>
      <c r="CT255" s="321">
        <f ca="1">IF(CT252=0,0,
IF(CT252&lt;1,0,
IF($O249-CT250&lt;&gt;$O249,-PMT(Insert_Finance!$D$32,$O249,OFFSET(CT252,,(CT250-$O249),1,1),0,0),
IF(CT250=0,0,CS255))))</f>
        <v>0</v>
      </c>
      <c r="CU255" s="321">
        <f ca="1">IF(CU252=0,0,
IF(CU252&lt;1,0,
IF($O249-CU250&lt;&gt;$O249,-PMT(Insert_Finance!$D$32,$O249,OFFSET(CU252,,(CU250-$O249),1,1),0,0),
IF(CU250=0,0,CT255))))</f>
        <v>0</v>
      </c>
      <c r="CV255" s="321">
        <f ca="1">IF(CV252=0,0,
IF(CV252&lt;1,0,
IF($O249-CV250&lt;&gt;$O249,-PMT(Insert_Finance!$D$32,$O249,OFFSET(CV252,,(CV250-$O249),1,1),0,0),
IF(CV250=0,0,CU255))))</f>
        <v>0</v>
      </c>
      <c r="CW255" s="321">
        <f ca="1">IF(CW252=0,0,
IF(CW252&lt;1,0,
IF($O249-CW250&lt;&gt;$O249,-PMT(Insert_Finance!$D$32,$O249,OFFSET(CW252,,(CW250-$O249),1,1),0,0),
IF(CW250=0,0,CV255))))</f>
        <v>0</v>
      </c>
      <c r="CX255" s="321">
        <f ca="1">IF(CX252=0,0,
IF(CX252&lt;1,0,
IF($O249-CX250&lt;&gt;$O249,-PMT(Insert_Finance!$D$32,$O249,OFFSET(CX252,,(CX250-$O249),1,1),0,0),
IF(CX250=0,0,CW255))))</f>
        <v>0</v>
      </c>
      <c r="CY255" s="321">
        <f ca="1">IF(CY252=0,0,
IF(CY252&lt;1,0,
IF($O249-CY250&lt;&gt;$O249,-PMT(Insert_Finance!$D$32,$O249,OFFSET(CY252,,(CY250-$O249),1,1),0,0),
IF(CY250=0,0,CX255))))</f>
        <v>0</v>
      </c>
      <c r="CZ255" s="321">
        <f ca="1">IF(CZ252=0,0,
IF(CZ252&lt;1,0,
IF($O249-CZ250&lt;&gt;$O249,-PMT(Insert_Finance!$D$32,$O249,OFFSET(CZ252,,(CZ250-$O249),1,1),0,0),
IF(CZ250=0,0,CY255))))</f>
        <v>0</v>
      </c>
      <c r="DA255" s="321">
        <f ca="1">IF(DA252=0,0,
IF(DA252&lt;1,0,
IF($O249-DA250&lt;&gt;$O249,-PMT(Insert_Finance!$D$32,$O249,OFFSET(DA252,,(DA250-$O249),1,1),0,0),
IF(DA250=0,0,CZ255))))</f>
        <v>0</v>
      </c>
    </row>
    <row r="256" spans="2:105" ht="30" customHeight="1" collapsed="1">
      <c r="B256" s="287"/>
      <c r="C256" s="310"/>
      <c r="D256" s="310"/>
      <c r="E256" s="310">
        <f>Insert_Villages!E41</f>
        <v>0</v>
      </c>
      <c r="F256" s="311" t="str">
        <f>_xlfn.IFNA(INDEX(Table_Def[[Asset category]:[Unit]],MATCH(Insert_Assets!C256,Table_Def[Asset category],0),2),"")</f>
        <v/>
      </c>
      <c r="G256" s="481"/>
      <c r="H256" s="440" t="s">
        <v>221</v>
      </c>
      <c r="I256" s="544">
        <f t="shared" si="738"/>
        <v>0</v>
      </c>
      <c r="J256" s="376"/>
      <c r="K256" s="310"/>
      <c r="L256" s="544">
        <f t="shared" si="759"/>
        <v>0</v>
      </c>
      <c r="M256" s="543">
        <f t="shared" si="713"/>
        <v>1</v>
      </c>
      <c r="N256" s="544">
        <f t="shared" si="655"/>
        <v>0</v>
      </c>
      <c r="O256" s="208">
        <f>_xlfn.IFNA(IF(INDEX(Table_Def[],MATCH(C256,Table_Def[Asset category],0),3)=0,20,INDEX(Table_Def[],MATCH(C256,Table_Def[Asset category],0),3)),0)</f>
        <v>0</v>
      </c>
      <c r="Q256" s="484"/>
      <c r="R256" s="208"/>
      <c r="S256" s="208"/>
      <c r="T256" s="208"/>
      <c r="U256" s="485">
        <f>SUMIF($CH$7:$DA$7,U$16,$CH260:$DA260)</f>
        <v>0</v>
      </c>
      <c r="V256" s="485">
        <f>SUMIF($CH$7:$DA$7,U$16,$CH259:$DA259)</f>
        <v>0</v>
      </c>
      <c r="W256" s="485">
        <f>SUMIF($CH$7:$DA$7,U$16,$CH261:$DA261)</f>
        <v>0</v>
      </c>
      <c r="X256" s="485">
        <f>SUMIF($CH$7:$DA$7,X$16,$CH260:$DA260)</f>
        <v>0</v>
      </c>
      <c r="Y256" s="485">
        <f>SUMIF($CH$7:$DA$7,X$16,$CH259:$DA259)</f>
        <v>0</v>
      </c>
      <c r="Z256" s="485">
        <f>SUMIF($CH$7:$DA$7,X$16,$CH261:$DA261)</f>
        <v>0</v>
      </c>
      <c r="AA256" s="485">
        <f>SUMIF($CH$7:$DA$7,AA$16,$CH260:$DA260)</f>
        <v>0</v>
      </c>
      <c r="AB256" s="485">
        <f>SUMIF($CH$7:$DA$7,AA$16,$CH259:$DA259)</f>
        <v>0</v>
      </c>
      <c r="AC256" s="485">
        <f>SUMIF($CH$7:$DA$7,AA$16,$CH261:$DA261)</f>
        <v>0</v>
      </c>
      <c r="AD256" s="485">
        <f>SUMIF($CH$7:$DA$7,AD$16,$CH260:$DA260)</f>
        <v>0</v>
      </c>
      <c r="AE256" s="485">
        <f>SUMIF($CH$7:$DA$7,AD$16,$CH259:$DA259)</f>
        <v>0</v>
      </c>
      <c r="AF256" s="485">
        <f>SUMIF($CH$7:$DA$7,AD$16,$CH261:$DA261)</f>
        <v>0</v>
      </c>
      <c r="AG256" s="485">
        <f>SUMIF($CH$7:$DA$7,AG$16,$CH260:$DA260)</f>
        <v>0</v>
      </c>
      <c r="AH256" s="485">
        <f>SUMIF($CH$7:$DA$7,AG$16,$CH259:$DA259)</f>
        <v>0</v>
      </c>
      <c r="AI256" s="485">
        <f>SUMIF($CH$7:$DA$7,AG$16,$CH261:$DA261)</f>
        <v>0</v>
      </c>
      <c r="AJ256" s="485">
        <f>SUMIF($CH$7:$DA$7,AJ$16,$CH260:$DA260)</f>
        <v>0</v>
      </c>
      <c r="AK256" s="485">
        <f>SUMIF($CH$7:$DA$7,AJ$16,$CH259:$DA259)</f>
        <v>0</v>
      </c>
      <c r="AL256" s="485">
        <f>SUMIF($CH$7:$DA$7,AJ$16,$CH261:$DA261)</f>
        <v>0</v>
      </c>
      <c r="AM256" s="485">
        <f>SUMIF($CH$7:$DA$7,AM$16,$CH260:$DA260)</f>
        <v>0</v>
      </c>
      <c r="AN256" s="485">
        <f>SUMIF($CH$7:$DA$7,AM$16,$CH259:$DA259)</f>
        <v>0</v>
      </c>
      <c r="AO256" s="485">
        <f>SUMIF($CH$7:$DA$7,AM$16,$CH261:$DA261)</f>
        <v>0</v>
      </c>
      <c r="AP256" s="485">
        <f>SUMIF($CH$7:$DA$7,AP$16,$CH260:$DA260)</f>
        <v>0</v>
      </c>
      <c r="AQ256" s="485">
        <f>SUMIF($CH$7:$DA$7,AP$16,$CH259:$DA259)</f>
        <v>0</v>
      </c>
      <c r="AR256" s="485">
        <f>SUMIF($CH$7:$DA$7,AP$16,$CH261:$DA261)</f>
        <v>0</v>
      </c>
      <c r="AS256" s="485">
        <f>SUMIF($CH$7:$DA$7,AS$16,$CH260:$DA260)</f>
        <v>0</v>
      </c>
      <c r="AT256" s="485">
        <f>SUMIF($CH$7:$DA$7,AS$16,$CH259:$DA259)</f>
        <v>0</v>
      </c>
      <c r="AU256" s="485">
        <f>SUMIF($CH$7:$DA$7,AS$16,$CH261:$DA261)</f>
        <v>0</v>
      </c>
      <c r="AV256" s="485">
        <f>SUMIF($CH$7:$DA$7,AV$16,$CH260:$DA260)</f>
        <v>0</v>
      </c>
      <c r="AW256" s="485">
        <f>SUMIF($CH$7:$DA$7,AV$16,$CH259:$DA259)</f>
        <v>0</v>
      </c>
      <c r="AX256" s="485">
        <f>SUMIF($CH$7:$DA$7,AV$16,$CH261:$DA261)</f>
        <v>0</v>
      </c>
      <c r="AY256" s="485">
        <f>SUMIF($CH$7:$DA$7,AY$16,$CH260:$DA260)</f>
        <v>0</v>
      </c>
      <c r="AZ256" s="485">
        <f>SUMIF($CH$7:$DA$7,AY$16,$CH259:$DA259)</f>
        <v>0</v>
      </c>
      <c r="BA256" s="485">
        <f>SUMIF($CH$7:$DA$7,AY$16,$CH261:$DA261)</f>
        <v>0</v>
      </c>
      <c r="BB256" s="485">
        <f>SUMIF($CH$7:$DA$7,BB$16,$CH260:$DA260)</f>
        <v>0</v>
      </c>
      <c r="BC256" s="485">
        <f>SUMIF($CH$7:$DA$7,BB$16,$CH259:$DA259)</f>
        <v>0</v>
      </c>
      <c r="BD256" s="485">
        <f>SUMIF($CH$7:$DA$7,BB$16,$CH261:$DA261)</f>
        <v>0</v>
      </c>
      <c r="BE256" s="485">
        <f>SUMIF($CH$7:$DA$7,BE$16,$CH260:$DA260)</f>
        <v>0</v>
      </c>
      <c r="BF256" s="485">
        <f>SUMIF($CH$7:$DA$7,BE$16,$CH259:$DA259)</f>
        <v>0</v>
      </c>
      <c r="BG256" s="485">
        <f>SUMIF($CH$7:$DA$7,BE$16,$CH261:$DA261)</f>
        <v>0</v>
      </c>
      <c r="BH256" s="485">
        <f>SUMIF($CH$7:$DA$7,BH$16,$CH260:$DA260)</f>
        <v>0</v>
      </c>
      <c r="BI256" s="485">
        <f>SUMIF($CH$7:$DA$7,BH$16,$CH259:$DA259)</f>
        <v>0</v>
      </c>
      <c r="BJ256" s="485">
        <f>SUMIF($CH$7:$DA$7,BH$16,$CH261:$DA261)</f>
        <v>0</v>
      </c>
      <c r="BK256" s="485">
        <f>SUMIF($CH$7:$DA$7,BK$16,$CH260:$DA260)</f>
        <v>0</v>
      </c>
      <c r="BL256" s="485">
        <f>SUMIF($CH$7:$DA$7,BK$16,$CH259:$DA259)</f>
        <v>0</v>
      </c>
      <c r="BM256" s="485">
        <f>SUMIF($CH$7:$DA$7,BK$16,$CH261:$DA261)</f>
        <v>0</v>
      </c>
      <c r="BN256" s="485">
        <f>SUMIF($CH$7:$DA$7,BN$16,$CH260:$DA260)</f>
        <v>0</v>
      </c>
      <c r="BO256" s="485">
        <f>SUMIF($CH$7:$DA$7,BN$16,$CH259:$DA259)</f>
        <v>0</v>
      </c>
      <c r="BP256" s="485">
        <f>SUMIF($CH$7:$DA$7,BN$16,$CH261:$DA261)</f>
        <v>0</v>
      </c>
      <c r="BQ256" s="485">
        <f>SUMIF($CH$7:$DA$7,BQ$16,$CH260:$DA260)</f>
        <v>0</v>
      </c>
      <c r="BR256" s="485">
        <f>SUMIF($CH$7:$DA$7,BQ$16,$CH259:$DA259)</f>
        <v>0</v>
      </c>
      <c r="BS256" s="485">
        <f>SUMIF($CH$7:$DA$7,BQ$16,$CH261:$DA261)</f>
        <v>0</v>
      </c>
      <c r="BT256" s="485">
        <f>SUMIF($CH$7:$DA$7,BT$16,$CH260:$DA260)</f>
        <v>0</v>
      </c>
      <c r="BU256" s="485">
        <f>SUMIF($CH$7:$DA$7,BT$16,$CH259:$DA259)</f>
        <v>0</v>
      </c>
      <c r="BV256" s="485">
        <f>SUMIF($CH$7:$DA$7,BT$16,$CH261:$DA261)</f>
        <v>0</v>
      </c>
      <c r="BW256" s="485">
        <f>SUMIF($CH$7:$DA$7,BW$16,$CH260:$DA260)</f>
        <v>0</v>
      </c>
      <c r="BX256" s="485">
        <f>SUMIF($CH$7:$DA$7,BW$16,$CH259:$DA259)</f>
        <v>0</v>
      </c>
      <c r="BY256" s="485">
        <f>SUMIF($CH$7:$DA$7,BW$16,$CH261:$DA261)</f>
        <v>0</v>
      </c>
      <c r="BZ256" s="485">
        <f>SUMIF($CH$7:$DA$7,BZ$16,$CH260:$DA260)</f>
        <v>0</v>
      </c>
      <c r="CA256" s="485">
        <f>SUMIF($CH$7:$DA$7,BZ$16,$CH259:$DA259)</f>
        <v>0</v>
      </c>
      <c r="CB256" s="485">
        <f>SUMIF($CH$7:$DA$7,BZ$16,$CH261:$DA261)</f>
        <v>0</v>
      </c>
      <c r="CC256" s="37"/>
      <c r="CD256" s="317"/>
      <c r="CE256" s="317"/>
      <c r="CG256" s="72"/>
      <c r="CH256" s="321"/>
    </row>
    <row r="257" spans="2:105" ht="15" hidden="1" customHeight="1" outlineLevel="1">
      <c r="B257" s="287"/>
      <c r="C257" s="310"/>
      <c r="D257" s="310"/>
      <c r="E257" s="310"/>
      <c r="F257" s="311" t="str">
        <f>_xlfn.IFNA(INDEX(Table_Def[[Asset category]:[Unit]],MATCH(Insert_Assets!C257,Table_Def[Asset category],0),2),"")</f>
        <v/>
      </c>
      <c r="G257" s="481"/>
      <c r="H257" s="440" t="s">
        <v>221</v>
      </c>
      <c r="I257" s="544">
        <f t="shared" si="738"/>
        <v>0</v>
      </c>
      <c r="J257" s="378"/>
      <c r="K257" s="310"/>
      <c r="L257" s="544">
        <f t="shared" si="759"/>
        <v>0</v>
      </c>
      <c r="M257" s="543">
        <f t="shared" si="713"/>
        <v>1</v>
      </c>
      <c r="N257" s="544">
        <f t="shared" si="655"/>
        <v>0</v>
      </c>
      <c r="O257" s="208">
        <f>_xlfn.IFNA(IF(INDEX(Table_Def[],MATCH(C257,Table_Def[Asset category],0),3)=0,20,INDEX(Table_Def[],MATCH(C257,Table_Def[Asset category],0),3)),0)</f>
        <v>0</v>
      </c>
      <c r="Q257" s="484"/>
      <c r="R257" s="208"/>
      <c r="S257" s="208"/>
      <c r="T257" s="208"/>
      <c r="U257" s="485"/>
      <c r="V257" s="485"/>
      <c r="W257" s="485"/>
      <c r="X257" s="485"/>
      <c r="Y257" s="485"/>
      <c r="Z257" s="485"/>
      <c r="AA257" s="485"/>
      <c r="AB257" s="485"/>
      <c r="AC257" s="485"/>
      <c r="AD257" s="485"/>
      <c r="AE257" s="485"/>
      <c r="AF257" s="485"/>
      <c r="AG257" s="485"/>
      <c r="AH257" s="485"/>
      <c r="AI257" s="485"/>
      <c r="AJ257" s="485"/>
      <c r="AK257" s="485"/>
      <c r="AL257" s="485"/>
      <c r="AM257" s="485"/>
      <c r="AN257" s="485"/>
      <c r="AO257" s="485"/>
      <c r="AP257" s="485"/>
      <c r="AQ257" s="485"/>
      <c r="AR257" s="485"/>
      <c r="AS257" s="485"/>
      <c r="AT257" s="485"/>
      <c r="AU257" s="485"/>
      <c r="AV257" s="485"/>
      <c r="AW257" s="485"/>
      <c r="AX257" s="485"/>
      <c r="AY257" s="485"/>
      <c r="AZ257" s="485"/>
      <c r="BA257" s="485"/>
      <c r="BB257" s="485"/>
      <c r="BC257" s="485"/>
      <c r="BD257" s="485"/>
      <c r="BE257" s="485"/>
      <c r="BF257" s="485"/>
      <c r="BG257" s="485"/>
      <c r="BH257" s="485"/>
      <c r="BI257" s="485"/>
      <c r="BJ257" s="485"/>
      <c r="BK257" s="485"/>
      <c r="BL257" s="485"/>
      <c r="BM257" s="485"/>
      <c r="BN257" s="485"/>
      <c r="BO257" s="485"/>
      <c r="BP257" s="485"/>
      <c r="BQ257" s="485"/>
      <c r="BR257" s="485"/>
      <c r="BS257" s="485"/>
      <c r="BT257" s="485"/>
      <c r="BU257" s="485"/>
      <c r="BV257" s="485"/>
      <c r="BW257" s="485"/>
      <c r="BX257" s="485"/>
      <c r="BY257" s="485"/>
      <c r="BZ257" s="485"/>
      <c r="CA257" s="485"/>
      <c r="CB257" s="485"/>
      <c r="CC257" s="37"/>
      <c r="CD257" s="317"/>
      <c r="CE257" s="317"/>
      <c r="CF257" s="8" t="s">
        <v>218</v>
      </c>
      <c r="CG257" s="72"/>
      <c r="CH257" s="320">
        <f>IF($J256=CH$7,$O256,
IF(CG256&gt;0,CG256-1,0))</f>
        <v>0</v>
      </c>
      <c r="CI257" s="320">
        <f ca="1">IF(OR($J256=CI$7,CH258=$O256),$O256,
IF(CH257&gt;0,CH257-1,0))</f>
        <v>0</v>
      </c>
      <c r="CJ257" s="320">
        <f t="shared" ref="CJ257" ca="1" si="763">IF(OR($J256=CJ$7,CI258=$O256),$O256,
IF(CI257&gt;0,CI257-1,0))</f>
        <v>0</v>
      </c>
      <c r="CK257" s="320">
        <f t="shared" ref="CK257" ca="1" si="764">IF(OR($J256=CK$7,CJ258=$O256),$O256,
IF(CJ257&gt;0,CJ257-1,0))</f>
        <v>0</v>
      </c>
      <c r="CL257" s="320">
        <f t="shared" ref="CL257" ca="1" si="765">IF(OR($J256=CL$7,CK258=$O256),$O256,
IF(CK257&gt;0,CK257-1,0))</f>
        <v>0</v>
      </c>
      <c r="CM257" s="320">
        <f t="shared" ref="CM257" ca="1" si="766">IF(OR($J256=CM$7,CL258=$O256),$O256,
IF(CL257&gt;0,CL257-1,0))</f>
        <v>0</v>
      </c>
      <c r="CN257" s="320">
        <f t="shared" ref="CN257" ca="1" si="767">IF(OR($J256=CN$7,CM258=$O256),$O256,
IF(CM257&gt;0,CM257-1,0))</f>
        <v>0</v>
      </c>
      <c r="CO257" s="320">
        <f t="shared" ref="CO257" ca="1" si="768">IF(OR($J256=CO$7,CN258=$O256),$O256,
IF(CN257&gt;0,CN257-1,0))</f>
        <v>0</v>
      </c>
      <c r="CP257" s="320">
        <f t="shared" ref="CP257" ca="1" si="769">IF(OR($J256=CP$7,CO258=$O256),$O256,
IF(CO257&gt;0,CO257-1,0))</f>
        <v>0</v>
      </c>
      <c r="CQ257" s="320">
        <f t="shared" ref="CQ257" ca="1" si="770">IF(OR($J256=CQ$7,CP258=$O256),$O256,
IF(CP257&gt;0,CP257-1,0))</f>
        <v>0</v>
      </c>
      <c r="CR257" s="320">
        <f t="shared" ref="CR257" ca="1" si="771">IF(OR($J256=CR$7,CQ258=$O256),$O256,
IF(CQ257&gt;0,CQ257-1,0))</f>
        <v>0</v>
      </c>
      <c r="CS257" s="320">
        <f t="shared" ref="CS257" ca="1" si="772">IF(OR($J256=CS$7,CR258=$O256),$O256,
IF(CR257&gt;0,CR257-1,0))</f>
        <v>0</v>
      </c>
      <c r="CT257" s="320">
        <f t="shared" ref="CT257" ca="1" si="773">IF(OR($J256=CT$7,CS258=$O256),$O256,
IF(CS257&gt;0,CS257-1,0))</f>
        <v>0</v>
      </c>
      <c r="CU257" s="320">
        <f t="shared" ref="CU257" ca="1" si="774">IF(OR($J256=CU$7,CT258=$O256),$O256,
IF(CT257&gt;0,CT257-1,0))</f>
        <v>0</v>
      </c>
      <c r="CV257" s="320">
        <f t="shared" ref="CV257" ca="1" si="775">IF(OR($J256=CV$7,CU258=$O256),$O256,
IF(CU257&gt;0,CU257-1,0))</f>
        <v>0</v>
      </c>
      <c r="CW257" s="320">
        <f t="shared" ref="CW257" ca="1" si="776">IF(OR($J256=CW$7,CV258=$O256),$O256,
IF(CV257&gt;0,CV257-1,0))</f>
        <v>0</v>
      </c>
      <c r="CX257" s="320">
        <f t="shared" ref="CX257" ca="1" si="777">IF(OR($J256=CX$7,CW258=$O256),$O256,
IF(CW257&gt;0,CW257-1,0))</f>
        <v>0</v>
      </c>
      <c r="CY257" s="320">
        <f t="shared" ref="CY257" ca="1" si="778">IF(OR($J256=CY$7,CX258=$O256),$O256,
IF(CX257&gt;0,CX257-1,0))</f>
        <v>0</v>
      </c>
      <c r="CZ257" s="320">
        <f t="shared" ref="CZ257" ca="1" si="779">IF(OR($J256=CZ$7,CY258=$O256),$O256,
IF(CY257&gt;0,CY257-1,0))</f>
        <v>0</v>
      </c>
      <c r="DA257" s="320">
        <f t="shared" ref="DA257" ca="1" si="780">IF(OR($J256=DA$7,CZ258=$O256),$O256,
IF(CZ257&gt;0,CZ257-1,0))</f>
        <v>0</v>
      </c>
    </row>
    <row r="258" spans="2:105" ht="15" hidden="1" customHeight="1" outlineLevel="1">
      <c r="B258" s="287"/>
      <c r="C258" s="310"/>
      <c r="D258" s="310"/>
      <c r="E258" s="310"/>
      <c r="F258" s="311" t="str">
        <f>_xlfn.IFNA(INDEX(Table_Def[[Asset category]:[Unit]],MATCH(Insert_Assets!C258,Table_Def[Asset category],0),2),"")</f>
        <v/>
      </c>
      <c r="G258" s="481"/>
      <c r="H258" s="440" t="s">
        <v>221</v>
      </c>
      <c r="I258" s="544">
        <f t="shared" si="738"/>
        <v>0</v>
      </c>
      <c r="J258" s="378"/>
      <c r="K258" s="310"/>
      <c r="L258" s="544"/>
      <c r="M258" s="543">
        <f t="shared" si="713"/>
        <v>1</v>
      </c>
      <c r="N258" s="544">
        <f t="shared" si="655"/>
        <v>0</v>
      </c>
      <c r="O258" s="208">
        <f>_xlfn.IFNA(IF(INDEX(Table_Def[],MATCH(C258,Table_Def[Asset category],0),3)=0,20,INDEX(Table_Def[],MATCH(C258,Table_Def[Asset category],0),3)),0)</f>
        <v>0</v>
      </c>
      <c r="Q258" s="484"/>
      <c r="R258" s="208"/>
      <c r="S258" s="208"/>
      <c r="T258" s="208"/>
      <c r="U258" s="485"/>
      <c r="V258" s="485"/>
      <c r="W258" s="485"/>
      <c r="X258" s="485"/>
      <c r="Y258" s="485"/>
      <c r="Z258" s="485"/>
      <c r="AA258" s="485"/>
      <c r="AB258" s="485"/>
      <c r="AC258" s="485"/>
      <c r="AD258" s="485"/>
      <c r="AE258" s="485"/>
      <c r="AF258" s="485"/>
      <c r="AG258" s="485"/>
      <c r="AH258" s="485"/>
      <c r="AI258" s="485"/>
      <c r="AJ258" s="485"/>
      <c r="AK258" s="485"/>
      <c r="AL258" s="485"/>
      <c r="AM258" s="485"/>
      <c r="AN258" s="485"/>
      <c r="AO258" s="485"/>
      <c r="AP258" s="485"/>
      <c r="AQ258" s="485"/>
      <c r="AR258" s="485"/>
      <c r="AS258" s="485"/>
      <c r="AT258" s="485"/>
      <c r="AU258" s="485"/>
      <c r="AV258" s="485"/>
      <c r="AW258" s="485"/>
      <c r="AX258" s="485"/>
      <c r="AY258" s="485"/>
      <c r="AZ258" s="485"/>
      <c r="BA258" s="485"/>
      <c r="BB258" s="485"/>
      <c r="BC258" s="485"/>
      <c r="BD258" s="485"/>
      <c r="BE258" s="485"/>
      <c r="BF258" s="485"/>
      <c r="BG258" s="485"/>
      <c r="BH258" s="485"/>
      <c r="BI258" s="485"/>
      <c r="BJ258" s="485"/>
      <c r="BK258" s="485"/>
      <c r="BL258" s="485"/>
      <c r="BM258" s="485"/>
      <c r="BN258" s="485"/>
      <c r="BO258" s="485"/>
      <c r="BP258" s="485"/>
      <c r="BQ258" s="485"/>
      <c r="BR258" s="485"/>
      <c r="BS258" s="485"/>
      <c r="BT258" s="485"/>
      <c r="BU258" s="485"/>
      <c r="BV258" s="485"/>
      <c r="BW258" s="485"/>
      <c r="BX258" s="485"/>
      <c r="BY258" s="485"/>
      <c r="BZ258" s="485"/>
      <c r="CA258" s="485"/>
      <c r="CB258" s="485"/>
      <c r="CC258" s="37"/>
      <c r="CD258" s="317"/>
      <c r="CE258" s="317"/>
      <c r="CF258" s="8" t="s">
        <v>219</v>
      </c>
      <c r="CG258" s="72"/>
      <c r="CH258" s="320">
        <f t="shared" ref="CH258" ca="1" si="781">IF(AND(CH257=$O256,CH257&gt;0),1,IF(CH257=0,0,OFFSET(CH257,,(CH257-$O256),1,1)-CH257+1))</f>
        <v>0</v>
      </c>
      <c r="CI258" s="320">
        <f ca="1">IF(AND(CI257=$O256,CI257&gt;0),1,IF(CI257=0,0,OFFSET(CI257,,(CI257-$O256),1,1)-CI257+1))</f>
        <v>0</v>
      </c>
      <c r="CJ258" s="320">
        <f t="shared" ref="CJ258:DA258" ca="1" si="782">IF(AND(CJ257=$O256,CJ257&gt;0),1,IF(CJ257=0,0,OFFSET(CJ257,,(CJ257-$O256),1,1)-CJ257+1))</f>
        <v>0</v>
      </c>
      <c r="CK258" s="320">
        <f t="shared" ca="1" si="782"/>
        <v>0</v>
      </c>
      <c r="CL258" s="320">
        <f t="shared" ca="1" si="782"/>
        <v>0</v>
      </c>
      <c r="CM258" s="320">
        <f t="shared" ca="1" si="782"/>
        <v>0</v>
      </c>
      <c r="CN258" s="320">
        <f t="shared" ca="1" si="782"/>
        <v>0</v>
      </c>
      <c r="CO258" s="320">
        <f t="shared" ca="1" si="782"/>
        <v>0</v>
      </c>
      <c r="CP258" s="320">
        <f t="shared" ca="1" si="782"/>
        <v>0</v>
      </c>
      <c r="CQ258" s="320">
        <f t="shared" ca="1" si="782"/>
        <v>0</v>
      </c>
      <c r="CR258" s="320">
        <f t="shared" ca="1" si="782"/>
        <v>0</v>
      </c>
      <c r="CS258" s="320">
        <f t="shared" ca="1" si="782"/>
        <v>0</v>
      </c>
      <c r="CT258" s="320">
        <f t="shared" ca="1" si="782"/>
        <v>0</v>
      </c>
      <c r="CU258" s="320">
        <f t="shared" ca="1" si="782"/>
        <v>0</v>
      </c>
      <c r="CV258" s="320">
        <f t="shared" ca="1" si="782"/>
        <v>0</v>
      </c>
      <c r="CW258" s="320">
        <f t="shared" ca="1" si="782"/>
        <v>0</v>
      </c>
      <c r="CX258" s="320">
        <f t="shared" ca="1" si="782"/>
        <v>0</v>
      </c>
      <c r="CY258" s="320">
        <f t="shared" ca="1" si="782"/>
        <v>0</v>
      </c>
      <c r="CZ258" s="320">
        <f t="shared" ca="1" si="782"/>
        <v>0</v>
      </c>
      <c r="DA258" s="320">
        <f t="shared" ca="1" si="782"/>
        <v>0</v>
      </c>
    </row>
    <row r="259" spans="2:105" ht="15" hidden="1" customHeight="1" outlineLevel="1">
      <c r="B259" s="287"/>
      <c r="C259" s="310"/>
      <c r="D259" s="310"/>
      <c r="E259" s="310"/>
      <c r="F259" s="311" t="str">
        <f>_xlfn.IFNA(INDEX(Table_Def[[Asset category]:[Unit]],MATCH(Insert_Assets!C259,Table_Def[Asset category],0),2),"")</f>
        <v/>
      </c>
      <c r="G259" s="481"/>
      <c r="H259" s="440" t="s">
        <v>221</v>
      </c>
      <c r="I259" s="544">
        <f t="shared" si="738"/>
        <v>0</v>
      </c>
      <c r="J259" s="378"/>
      <c r="K259" s="310"/>
      <c r="L259" s="544">
        <f t="shared" ref="L259:L264" si="783">SUMIF($K$21:$K$383,K259,$I$21:$I$383)</f>
        <v>0</v>
      </c>
      <c r="M259" s="543">
        <f t="shared" si="713"/>
        <v>1</v>
      </c>
      <c r="N259" s="544">
        <f t="shared" si="655"/>
        <v>0</v>
      </c>
      <c r="O259" s="208">
        <f>_xlfn.IFNA(IF(INDEX(Table_Def[],MATCH(C259,Table_Def[Asset category],0),3)=0,20,INDEX(Table_Def[],MATCH(C259,Table_Def[Asset category],0),3)),0)</f>
        <v>0</v>
      </c>
      <c r="Q259" s="484"/>
      <c r="R259" s="208"/>
      <c r="S259" s="208"/>
      <c r="T259" s="208"/>
      <c r="U259" s="485"/>
      <c r="V259" s="485"/>
      <c r="W259" s="485"/>
      <c r="X259" s="485"/>
      <c r="Y259" s="485"/>
      <c r="Z259" s="485"/>
      <c r="AA259" s="485"/>
      <c r="AB259" s="485"/>
      <c r="AC259" s="485"/>
      <c r="AD259" s="485"/>
      <c r="AE259" s="485"/>
      <c r="AF259" s="485"/>
      <c r="AG259" s="485"/>
      <c r="AH259" s="485"/>
      <c r="AI259" s="485"/>
      <c r="AJ259" s="485"/>
      <c r="AK259" s="485"/>
      <c r="AL259" s="485"/>
      <c r="AM259" s="485"/>
      <c r="AN259" s="485"/>
      <c r="AO259" s="485"/>
      <c r="AP259" s="485"/>
      <c r="AQ259" s="485"/>
      <c r="AR259" s="485"/>
      <c r="AS259" s="485"/>
      <c r="AT259" s="485"/>
      <c r="AU259" s="485"/>
      <c r="AV259" s="485"/>
      <c r="AW259" s="485"/>
      <c r="AX259" s="485"/>
      <c r="AY259" s="485"/>
      <c r="AZ259" s="485"/>
      <c r="BA259" s="485"/>
      <c r="BB259" s="485"/>
      <c r="BC259" s="485"/>
      <c r="BD259" s="485"/>
      <c r="BE259" s="485"/>
      <c r="BF259" s="485"/>
      <c r="BG259" s="485"/>
      <c r="BH259" s="485"/>
      <c r="BI259" s="485"/>
      <c r="BJ259" s="485"/>
      <c r="BK259" s="485"/>
      <c r="BL259" s="485"/>
      <c r="BM259" s="485"/>
      <c r="BN259" s="485"/>
      <c r="BO259" s="485"/>
      <c r="BP259" s="485"/>
      <c r="BQ259" s="485"/>
      <c r="BR259" s="485"/>
      <c r="BS259" s="485"/>
      <c r="BT259" s="485"/>
      <c r="BU259" s="485"/>
      <c r="BV259" s="485"/>
      <c r="BW259" s="485"/>
      <c r="BX259" s="485"/>
      <c r="BY259" s="485"/>
      <c r="BZ259" s="485"/>
      <c r="CA259" s="485"/>
      <c r="CB259" s="485"/>
      <c r="CC259" s="37"/>
      <c r="CD259" s="317"/>
      <c r="CE259" s="317"/>
      <c r="CF259" s="8" t="s">
        <v>205</v>
      </c>
      <c r="CH259" s="321">
        <f t="shared" ref="CH259:CL259" si="784">IF($J256=CH$7,$I256*$M256,IF(CH257=$O256,$I256,
IF(CG259&gt;0,+CG259-CG260,0)))</f>
        <v>0</v>
      </c>
      <c r="CI259" s="321">
        <f t="shared" ca="1" si="784"/>
        <v>0</v>
      </c>
      <c r="CJ259" s="321">
        <f t="shared" ca="1" si="784"/>
        <v>0</v>
      </c>
      <c r="CK259" s="321">
        <f t="shared" ca="1" si="784"/>
        <v>0</v>
      </c>
      <c r="CL259" s="321">
        <f t="shared" ca="1" si="784"/>
        <v>0</v>
      </c>
      <c r="CM259" s="321">
        <f ca="1">IF($J256=CM$7,$I256*$M256,IF(CM257=$O256,$I256,
IF(CL259&gt;0,+CL259-CL260,0)))</f>
        <v>0</v>
      </c>
      <c r="CN259" s="321">
        <f t="shared" ref="CN259:DA259" ca="1" si="785">IF($J256=CN$7,$I256*$M256,IF(CN257=$O256,$I256,
IF(CM259&gt;0,+CM259-CM260,0)))</f>
        <v>0</v>
      </c>
      <c r="CO259" s="321">
        <f t="shared" ca="1" si="785"/>
        <v>0</v>
      </c>
      <c r="CP259" s="321">
        <f t="shared" ca="1" si="785"/>
        <v>0</v>
      </c>
      <c r="CQ259" s="321">
        <f t="shared" ca="1" si="785"/>
        <v>0</v>
      </c>
      <c r="CR259" s="321">
        <f t="shared" ca="1" si="785"/>
        <v>0</v>
      </c>
      <c r="CS259" s="321">
        <f t="shared" ca="1" si="785"/>
        <v>0</v>
      </c>
      <c r="CT259" s="321">
        <f t="shared" ca="1" si="785"/>
        <v>0</v>
      </c>
      <c r="CU259" s="321">
        <f t="shared" ca="1" si="785"/>
        <v>0</v>
      </c>
      <c r="CV259" s="321">
        <f t="shared" ca="1" si="785"/>
        <v>0</v>
      </c>
      <c r="CW259" s="321">
        <f t="shared" ca="1" si="785"/>
        <v>0</v>
      </c>
      <c r="CX259" s="321">
        <f t="shared" ca="1" si="785"/>
        <v>0</v>
      </c>
      <c r="CY259" s="321">
        <f t="shared" ca="1" si="785"/>
        <v>0</v>
      </c>
      <c r="CZ259" s="321">
        <f t="shared" ca="1" si="785"/>
        <v>0</v>
      </c>
      <c r="DA259" s="321">
        <f t="shared" ca="1" si="785"/>
        <v>0</v>
      </c>
    </row>
    <row r="260" spans="2:105" ht="15" hidden="1" customHeight="1" outlineLevel="1">
      <c r="B260" s="287"/>
      <c r="C260" s="310"/>
      <c r="D260" s="310"/>
      <c r="E260" s="310"/>
      <c r="F260" s="311" t="str">
        <f>_xlfn.IFNA(INDEX(Table_Def[[Asset category]:[Unit]],MATCH(Insert_Assets!C260,Table_Def[Asset category],0),2),"")</f>
        <v/>
      </c>
      <c r="G260" s="481"/>
      <c r="H260" s="440" t="s">
        <v>221</v>
      </c>
      <c r="I260" s="544">
        <f t="shared" si="738"/>
        <v>0</v>
      </c>
      <c r="J260" s="378"/>
      <c r="K260" s="310"/>
      <c r="L260" s="544">
        <f t="shared" si="783"/>
        <v>0</v>
      </c>
      <c r="M260" s="543">
        <f t="shared" si="713"/>
        <v>1</v>
      </c>
      <c r="N260" s="544">
        <f t="shared" si="655"/>
        <v>0</v>
      </c>
      <c r="O260" s="208">
        <f>_xlfn.IFNA(IF(INDEX(Table_Def[],MATCH(C260,Table_Def[Asset category],0),3)=0,20,INDEX(Table_Def[],MATCH(C260,Table_Def[Asset category],0),3)),0)</f>
        <v>0</v>
      </c>
      <c r="Q260" s="484"/>
      <c r="R260" s="208"/>
      <c r="S260" s="208"/>
      <c r="T260" s="208"/>
      <c r="U260" s="485"/>
      <c r="V260" s="485"/>
      <c r="W260" s="485"/>
      <c r="X260" s="485"/>
      <c r="Y260" s="485"/>
      <c r="Z260" s="485"/>
      <c r="AA260" s="485"/>
      <c r="AB260" s="485"/>
      <c r="AC260" s="485"/>
      <c r="AD260" s="485"/>
      <c r="AE260" s="485"/>
      <c r="AF260" s="485"/>
      <c r="AG260" s="485"/>
      <c r="AH260" s="485"/>
      <c r="AI260" s="485"/>
      <c r="AJ260" s="485"/>
      <c r="AK260" s="485"/>
      <c r="AL260" s="485"/>
      <c r="AM260" s="485"/>
      <c r="AN260" s="485"/>
      <c r="AO260" s="485"/>
      <c r="AP260" s="485"/>
      <c r="AQ260" s="485"/>
      <c r="AR260" s="485"/>
      <c r="AS260" s="485"/>
      <c r="AT260" s="485"/>
      <c r="AU260" s="485"/>
      <c r="AV260" s="485"/>
      <c r="AW260" s="485"/>
      <c r="AX260" s="485"/>
      <c r="AY260" s="485"/>
      <c r="AZ260" s="485"/>
      <c r="BA260" s="485"/>
      <c r="BB260" s="485"/>
      <c r="BC260" s="485"/>
      <c r="BD260" s="485"/>
      <c r="BE260" s="485"/>
      <c r="BF260" s="485"/>
      <c r="BG260" s="485"/>
      <c r="BH260" s="485"/>
      <c r="BI260" s="485"/>
      <c r="BJ260" s="485"/>
      <c r="BK260" s="485"/>
      <c r="BL260" s="485"/>
      <c r="BM260" s="485"/>
      <c r="BN260" s="485"/>
      <c r="BO260" s="485"/>
      <c r="BP260" s="485"/>
      <c r="BQ260" s="485"/>
      <c r="BR260" s="485"/>
      <c r="BS260" s="485"/>
      <c r="BT260" s="485"/>
      <c r="BU260" s="485"/>
      <c r="BV260" s="485"/>
      <c r="BW260" s="485"/>
      <c r="BX260" s="485"/>
      <c r="BY260" s="485"/>
      <c r="BZ260" s="485"/>
      <c r="CA260" s="485"/>
      <c r="CB260" s="485"/>
      <c r="CC260" s="37"/>
      <c r="CD260" s="317"/>
      <c r="CE260" s="317"/>
      <c r="CF260" s="8" t="s">
        <v>206</v>
      </c>
      <c r="CG260" s="321"/>
      <c r="CH260" s="321" t="e">
        <f>IF(CH261&lt;1,0,CH262-CH261)</f>
        <v>#DIV/0!</v>
      </c>
      <c r="CI260" s="321" t="e">
        <f t="shared" ref="CI260:DA260" ca="1" si="786">IF(CI261&lt;1,0,CI262-CI261)</f>
        <v>#DIV/0!</v>
      </c>
      <c r="CJ260" s="321" t="e">
        <f t="shared" ca="1" si="786"/>
        <v>#DIV/0!</v>
      </c>
      <c r="CK260" s="321" t="e">
        <f t="shared" ca="1" si="786"/>
        <v>#DIV/0!</v>
      </c>
      <c r="CL260" s="321" t="e">
        <f t="shared" ca="1" si="786"/>
        <v>#DIV/0!</v>
      </c>
      <c r="CM260" s="321" t="e">
        <f t="shared" ca="1" si="786"/>
        <v>#DIV/0!</v>
      </c>
      <c r="CN260" s="321" t="e">
        <f t="shared" ca="1" si="786"/>
        <v>#DIV/0!</v>
      </c>
      <c r="CO260" s="321" t="e">
        <f t="shared" ca="1" si="786"/>
        <v>#DIV/0!</v>
      </c>
      <c r="CP260" s="321" t="e">
        <f t="shared" ca="1" si="786"/>
        <v>#DIV/0!</v>
      </c>
      <c r="CQ260" s="321" t="e">
        <f t="shared" ca="1" si="786"/>
        <v>#DIV/0!</v>
      </c>
      <c r="CR260" s="321" t="e">
        <f t="shared" ca="1" si="786"/>
        <v>#DIV/0!</v>
      </c>
      <c r="CS260" s="321" t="e">
        <f t="shared" ca="1" si="786"/>
        <v>#DIV/0!</v>
      </c>
      <c r="CT260" s="321" t="e">
        <f t="shared" ca="1" si="786"/>
        <v>#DIV/0!</v>
      </c>
      <c r="CU260" s="321" t="e">
        <f t="shared" ca="1" si="786"/>
        <v>#DIV/0!</v>
      </c>
      <c r="CV260" s="321" t="e">
        <f t="shared" ca="1" si="786"/>
        <v>#DIV/0!</v>
      </c>
      <c r="CW260" s="321" t="e">
        <f t="shared" ca="1" si="786"/>
        <v>#DIV/0!</v>
      </c>
      <c r="CX260" s="321" t="e">
        <f t="shared" ca="1" si="786"/>
        <v>#DIV/0!</v>
      </c>
      <c r="CY260" s="321" t="e">
        <f t="shared" ca="1" si="786"/>
        <v>#DIV/0!</v>
      </c>
      <c r="CZ260" s="321" t="e">
        <f t="shared" ca="1" si="786"/>
        <v>#DIV/0!</v>
      </c>
      <c r="DA260" s="321" t="e">
        <f t="shared" ca="1" si="786"/>
        <v>#DIV/0!</v>
      </c>
    </row>
    <row r="261" spans="2:105" ht="15" hidden="1" customHeight="1" outlineLevel="1">
      <c r="B261" s="287"/>
      <c r="C261" s="310"/>
      <c r="D261" s="310"/>
      <c r="E261" s="310"/>
      <c r="F261" s="311" t="str">
        <f>_xlfn.IFNA(INDEX(Table_Def[[Asset category]:[Unit]],MATCH(Insert_Assets!C261,Table_Def[Asset category],0),2),"")</f>
        <v/>
      </c>
      <c r="G261" s="481"/>
      <c r="H261" s="440" t="s">
        <v>221</v>
      </c>
      <c r="I261" s="544">
        <f t="shared" si="738"/>
        <v>0</v>
      </c>
      <c r="J261" s="378"/>
      <c r="K261" s="310"/>
      <c r="L261" s="544">
        <f t="shared" si="783"/>
        <v>0</v>
      </c>
      <c r="M261" s="543">
        <f t="shared" si="713"/>
        <v>1</v>
      </c>
      <c r="N261" s="544">
        <f t="shared" si="655"/>
        <v>0</v>
      </c>
      <c r="O261" s="208">
        <f>_xlfn.IFNA(IF(INDEX(Table_Def[],MATCH(C261,Table_Def[Asset category],0),3)=0,20,INDEX(Table_Def[],MATCH(C261,Table_Def[Asset category],0),3)),0)</f>
        <v>0</v>
      </c>
      <c r="Q261" s="484"/>
      <c r="R261" s="208"/>
      <c r="S261" s="208"/>
      <c r="T261" s="208"/>
      <c r="U261" s="485"/>
      <c r="V261" s="485"/>
      <c r="W261" s="485"/>
      <c r="X261" s="485"/>
      <c r="Y261" s="485"/>
      <c r="Z261" s="485"/>
      <c r="AA261" s="485"/>
      <c r="AB261" s="485"/>
      <c r="AC261" s="485"/>
      <c r="AD261" s="485"/>
      <c r="AE261" s="485"/>
      <c r="AF261" s="485"/>
      <c r="AG261" s="485"/>
      <c r="AH261" s="485"/>
      <c r="AI261" s="485"/>
      <c r="AJ261" s="485"/>
      <c r="AK261" s="485"/>
      <c r="AL261" s="485"/>
      <c r="AM261" s="485"/>
      <c r="AN261" s="485"/>
      <c r="AO261" s="485"/>
      <c r="AP261" s="485"/>
      <c r="AQ261" s="485"/>
      <c r="AR261" s="485"/>
      <c r="AS261" s="485"/>
      <c r="AT261" s="485"/>
      <c r="AU261" s="485"/>
      <c r="AV261" s="485"/>
      <c r="AW261" s="485"/>
      <c r="AX261" s="485"/>
      <c r="AY261" s="485"/>
      <c r="AZ261" s="485"/>
      <c r="BA261" s="485"/>
      <c r="BB261" s="485"/>
      <c r="BC261" s="485"/>
      <c r="BD261" s="485"/>
      <c r="BE261" s="485"/>
      <c r="BF261" s="485"/>
      <c r="BG261" s="485"/>
      <c r="BH261" s="485"/>
      <c r="BI261" s="485"/>
      <c r="BJ261" s="485"/>
      <c r="BK261" s="485"/>
      <c r="BL261" s="485"/>
      <c r="BM261" s="485"/>
      <c r="BN261" s="485"/>
      <c r="BO261" s="485"/>
      <c r="BP261" s="485"/>
      <c r="BQ261" s="485"/>
      <c r="BR261" s="485"/>
      <c r="BS261" s="485"/>
      <c r="BT261" s="485"/>
      <c r="BU261" s="485"/>
      <c r="BV261" s="485"/>
      <c r="BW261" s="485"/>
      <c r="BX261" s="485"/>
      <c r="BY261" s="485"/>
      <c r="BZ261" s="485"/>
      <c r="CA261" s="485"/>
      <c r="CB261" s="485"/>
      <c r="CC261" s="37"/>
      <c r="CD261" s="317"/>
      <c r="CE261" s="317"/>
      <c r="CF261" s="8" t="s">
        <v>207</v>
      </c>
      <c r="CH261" s="321" t="e">
        <f>CH259*Insert_Finance!$D$32</f>
        <v>#DIV/0!</v>
      </c>
      <c r="CI261" s="321" t="e">
        <f ca="1">CI259*Insert_Finance!$D$32</f>
        <v>#DIV/0!</v>
      </c>
      <c r="CJ261" s="321" t="e">
        <f ca="1">CJ259*Insert_Finance!$D$32</f>
        <v>#DIV/0!</v>
      </c>
      <c r="CK261" s="321" t="e">
        <f ca="1">CK259*Insert_Finance!$D$32</f>
        <v>#DIV/0!</v>
      </c>
      <c r="CL261" s="321" t="e">
        <f ca="1">CL259*Insert_Finance!$D$32</f>
        <v>#DIV/0!</v>
      </c>
      <c r="CM261" s="321" t="e">
        <f ca="1">CM259*Insert_Finance!$D$32</f>
        <v>#DIV/0!</v>
      </c>
      <c r="CN261" s="321" t="e">
        <f ca="1">CN259*Insert_Finance!$D$32</f>
        <v>#DIV/0!</v>
      </c>
      <c r="CO261" s="321" t="e">
        <f ca="1">CO259*Insert_Finance!$D$32</f>
        <v>#DIV/0!</v>
      </c>
      <c r="CP261" s="321" t="e">
        <f ca="1">CP259*Insert_Finance!$D$32</f>
        <v>#DIV/0!</v>
      </c>
      <c r="CQ261" s="321" t="e">
        <f ca="1">CQ259*Insert_Finance!$D$32</f>
        <v>#DIV/0!</v>
      </c>
      <c r="CR261" s="321" t="e">
        <f ca="1">CR259*Insert_Finance!$D$32</f>
        <v>#DIV/0!</v>
      </c>
      <c r="CS261" s="321" t="e">
        <f ca="1">CS259*Insert_Finance!$D$32</f>
        <v>#DIV/0!</v>
      </c>
      <c r="CT261" s="321" t="e">
        <f ca="1">CT259*Insert_Finance!$D$32</f>
        <v>#DIV/0!</v>
      </c>
      <c r="CU261" s="321" t="e">
        <f ca="1">CU259*Insert_Finance!$D$32</f>
        <v>#DIV/0!</v>
      </c>
      <c r="CV261" s="321" t="e">
        <f ca="1">CV259*Insert_Finance!$D$32</f>
        <v>#DIV/0!</v>
      </c>
      <c r="CW261" s="321" t="e">
        <f ca="1">CW259*Insert_Finance!$D$32</f>
        <v>#DIV/0!</v>
      </c>
      <c r="CX261" s="321" t="e">
        <f ca="1">CX259*Insert_Finance!$D$32</f>
        <v>#DIV/0!</v>
      </c>
      <c r="CY261" s="321" t="e">
        <f ca="1">CY259*Insert_Finance!$D$32</f>
        <v>#DIV/0!</v>
      </c>
      <c r="CZ261" s="321" t="e">
        <f ca="1">CZ259*Insert_Finance!$D$32</f>
        <v>#DIV/0!</v>
      </c>
      <c r="DA261" s="321" t="e">
        <f ca="1">DA259*Insert_Finance!$D$32</f>
        <v>#DIV/0!</v>
      </c>
    </row>
    <row r="262" spans="2:105" ht="15" hidden="1" customHeight="1" outlineLevel="1">
      <c r="B262" s="287"/>
      <c r="C262" s="310"/>
      <c r="D262" s="310"/>
      <c r="E262" s="310"/>
      <c r="F262" s="311" t="str">
        <f>_xlfn.IFNA(INDEX(Table_Def[[Asset category]:[Unit]],MATCH(Insert_Assets!C262,Table_Def[Asset category],0),2),"")</f>
        <v/>
      </c>
      <c r="G262" s="481"/>
      <c r="H262" s="440" t="s">
        <v>221</v>
      </c>
      <c r="I262" s="544">
        <f t="shared" si="738"/>
        <v>0</v>
      </c>
      <c r="J262" s="378"/>
      <c r="K262" s="310"/>
      <c r="L262" s="544">
        <f t="shared" si="783"/>
        <v>0</v>
      </c>
      <c r="M262" s="543">
        <f t="shared" si="713"/>
        <v>1</v>
      </c>
      <c r="N262" s="544">
        <f t="shared" si="655"/>
        <v>0</v>
      </c>
      <c r="O262" s="208">
        <f>_xlfn.IFNA(IF(INDEX(Table_Def[],MATCH(C262,Table_Def[Asset category],0),3)=0,20,INDEX(Table_Def[],MATCH(C262,Table_Def[Asset category],0),3)),0)</f>
        <v>0</v>
      </c>
      <c r="Q262" s="484"/>
      <c r="R262" s="208"/>
      <c r="S262" s="208"/>
      <c r="T262" s="208"/>
      <c r="U262" s="485"/>
      <c r="V262" s="485"/>
      <c r="W262" s="485"/>
      <c r="X262" s="485"/>
      <c r="Y262" s="485"/>
      <c r="Z262" s="485"/>
      <c r="AA262" s="485"/>
      <c r="AB262" s="485"/>
      <c r="AC262" s="485"/>
      <c r="AD262" s="485"/>
      <c r="AE262" s="485"/>
      <c r="AF262" s="485"/>
      <c r="AG262" s="485"/>
      <c r="AH262" s="485"/>
      <c r="AI262" s="485"/>
      <c r="AJ262" s="485"/>
      <c r="AK262" s="485"/>
      <c r="AL262" s="485"/>
      <c r="AM262" s="485"/>
      <c r="AN262" s="485"/>
      <c r="AO262" s="485"/>
      <c r="AP262" s="485"/>
      <c r="AQ262" s="485"/>
      <c r="AR262" s="485"/>
      <c r="AS262" s="485"/>
      <c r="AT262" s="485"/>
      <c r="AU262" s="485"/>
      <c r="AV262" s="485"/>
      <c r="AW262" s="485"/>
      <c r="AX262" s="485"/>
      <c r="AY262" s="485"/>
      <c r="AZ262" s="485"/>
      <c r="BA262" s="485"/>
      <c r="BB262" s="485"/>
      <c r="BC262" s="485"/>
      <c r="BD262" s="485"/>
      <c r="BE262" s="485"/>
      <c r="BF262" s="485"/>
      <c r="BG262" s="485"/>
      <c r="BH262" s="485"/>
      <c r="BI262" s="485"/>
      <c r="BJ262" s="485"/>
      <c r="BK262" s="485"/>
      <c r="BL262" s="485"/>
      <c r="BM262" s="485"/>
      <c r="BN262" s="485"/>
      <c r="BO262" s="485"/>
      <c r="BP262" s="485"/>
      <c r="BQ262" s="485"/>
      <c r="BR262" s="485"/>
      <c r="BS262" s="485"/>
      <c r="BT262" s="485"/>
      <c r="BU262" s="485"/>
      <c r="BV262" s="485"/>
      <c r="BW262" s="485"/>
      <c r="BX262" s="485"/>
      <c r="BY262" s="485"/>
      <c r="BZ262" s="485"/>
      <c r="CA262" s="485"/>
      <c r="CB262" s="485"/>
      <c r="CC262" s="37"/>
      <c r="CD262" s="317"/>
      <c r="CE262" s="317"/>
      <c r="CF262" s="8" t="s">
        <v>208</v>
      </c>
      <c r="CG262" s="321"/>
      <c r="CH262" s="321">
        <f ca="1">IF(CH259=0,0,
IF(CH259&lt;1,0,
IF($O256-CH257&lt;&gt;$O256,-PMT(Insert_Finance!$D$32,$O256,OFFSET(CH259,,(CH257-$O256),1,1),0,0),
IF(CH257=0,0,CG262))))</f>
        <v>0</v>
      </c>
      <c r="CI262" s="321">
        <f ca="1">IF(CI259=0,0,
IF(CI259&lt;1,0,
IF($O256-CI257&lt;&gt;$O256,-PMT(Insert_Finance!$D$32,$O256,OFFSET(CI259,,(CI257-$O256),1,1),0,0),
IF(CI257=0,0,CH262))))</f>
        <v>0</v>
      </c>
      <c r="CJ262" s="321">
        <f ca="1">IF(CJ259=0,0,
IF(CJ259&lt;1,0,
IF($O256-CJ257&lt;&gt;$O256,-PMT(Insert_Finance!$D$32,$O256,OFFSET(CJ259,,(CJ257-$O256),1,1),0,0),
IF(CJ257=0,0,CI262))))</f>
        <v>0</v>
      </c>
      <c r="CK262" s="321">
        <f ca="1">IF(CK259=0,0,
IF(CK259&lt;1,0,
IF($O256-CK257&lt;&gt;$O256,-PMT(Insert_Finance!$D$32,$O256,OFFSET(CK259,,(CK257-$O256),1,1),0,0),
IF(CK257=0,0,CJ262))))</f>
        <v>0</v>
      </c>
      <c r="CL262" s="321">
        <f ca="1">IF(CL259=0,0,
IF(CL259&lt;1,0,
IF($O256-CL257&lt;&gt;$O256,-PMT(Insert_Finance!$D$32,$O256,OFFSET(CL259,,(CL257-$O256),1,1),0,0),
IF(CL257=0,0,CK262))))</f>
        <v>0</v>
      </c>
      <c r="CM262" s="321">
        <f ca="1">IF(CM259=0,0,
IF(CM259&lt;1,0,
IF($O256-CM257&lt;&gt;$O256,-PMT(Insert_Finance!$D$32,$O256,OFFSET(CM259,,(CM257-$O256),1,1),0,0),
IF(CM257=0,0,CL262))))</f>
        <v>0</v>
      </c>
      <c r="CN262" s="321">
        <f ca="1">IF(CN259=0,0,
IF(CN259&lt;1,0,
IF($O256-CN257&lt;&gt;$O256,-PMT(Insert_Finance!$D$32,$O256,OFFSET(CN259,,(CN257-$O256),1,1),0,0),
IF(CN257=0,0,CM262))))</f>
        <v>0</v>
      </c>
      <c r="CO262" s="321">
        <f ca="1">IF(CO259=0,0,
IF(CO259&lt;1,0,
IF($O256-CO257&lt;&gt;$O256,-PMT(Insert_Finance!$D$32,$O256,OFFSET(CO259,,(CO257-$O256),1,1),0,0),
IF(CO257=0,0,CN262))))</f>
        <v>0</v>
      </c>
      <c r="CP262" s="321">
        <f ca="1">IF(CP259=0,0,
IF(CP259&lt;1,0,
IF($O256-CP257&lt;&gt;$O256,-PMT(Insert_Finance!$D$32,$O256,OFFSET(CP259,,(CP257-$O256),1,1),0,0),
IF(CP257=0,0,CO262))))</f>
        <v>0</v>
      </c>
      <c r="CQ262" s="321">
        <f ca="1">IF(CQ259=0,0,
IF(CQ259&lt;1,0,
IF($O256-CQ257&lt;&gt;$O256,-PMT(Insert_Finance!$D$32,$O256,OFFSET(CQ259,,(CQ257-$O256),1,1),0,0),
IF(CQ257=0,0,CP262))))</f>
        <v>0</v>
      </c>
      <c r="CR262" s="321">
        <f ca="1">IF(CR259=0,0,
IF(CR259&lt;1,0,
IF($O256-CR257&lt;&gt;$O256,-PMT(Insert_Finance!$D$32,$O256,OFFSET(CR259,,(CR257-$O256),1,1),0,0),
IF(CR257=0,0,CQ262))))</f>
        <v>0</v>
      </c>
      <c r="CS262" s="321">
        <f ca="1">IF(CS259=0,0,
IF(CS259&lt;1,0,
IF($O256-CS257&lt;&gt;$O256,-PMT(Insert_Finance!$D$32,$O256,OFFSET(CS259,,(CS257-$O256),1,1),0,0),
IF(CS257=0,0,CR262))))</f>
        <v>0</v>
      </c>
      <c r="CT262" s="321">
        <f ca="1">IF(CT259=0,0,
IF(CT259&lt;1,0,
IF($O256-CT257&lt;&gt;$O256,-PMT(Insert_Finance!$D$32,$O256,OFFSET(CT259,,(CT257-$O256),1,1),0,0),
IF(CT257=0,0,CS262))))</f>
        <v>0</v>
      </c>
      <c r="CU262" s="321">
        <f ca="1">IF(CU259=0,0,
IF(CU259&lt;1,0,
IF($O256-CU257&lt;&gt;$O256,-PMT(Insert_Finance!$D$32,$O256,OFFSET(CU259,,(CU257-$O256),1,1),0,0),
IF(CU257=0,0,CT262))))</f>
        <v>0</v>
      </c>
      <c r="CV262" s="321">
        <f ca="1">IF(CV259=0,0,
IF(CV259&lt;1,0,
IF($O256-CV257&lt;&gt;$O256,-PMT(Insert_Finance!$D$32,$O256,OFFSET(CV259,,(CV257-$O256),1,1),0,0),
IF(CV257=0,0,CU262))))</f>
        <v>0</v>
      </c>
      <c r="CW262" s="321">
        <f ca="1">IF(CW259=0,0,
IF(CW259&lt;1,0,
IF($O256-CW257&lt;&gt;$O256,-PMT(Insert_Finance!$D$32,$O256,OFFSET(CW259,,(CW257-$O256),1,1),0,0),
IF(CW257=0,0,CV262))))</f>
        <v>0</v>
      </c>
      <c r="CX262" s="321">
        <f ca="1">IF(CX259=0,0,
IF(CX259&lt;1,0,
IF($O256-CX257&lt;&gt;$O256,-PMT(Insert_Finance!$D$32,$O256,OFFSET(CX259,,(CX257-$O256),1,1),0,0),
IF(CX257=0,0,CW262))))</f>
        <v>0</v>
      </c>
      <c r="CY262" s="321">
        <f ca="1">IF(CY259=0,0,
IF(CY259&lt;1,0,
IF($O256-CY257&lt;&gt;$O256,-PMT(Insert_Finance!$D$32,$O256,OFFSET(CY259,,(CY257-$O256),1,1),0,0),
IF(CY257=0,0,CX262))))</f>
        <v>0</v>
      </c>
      <c r="CZ262" s="321">
        <f ca="1">IF(CZ259=0,0,
IF(CZ259&lt;1,0,
IF($O256-CZ257&lt;&gt;$O256,-PMT(Insert_Finance!$D$32,$O256,OFFSET(CZ259,,(CZ257-$O256),1,1),0,0),
IF(CZ257=0,0,CY262))))</f>
        <v>0</v>
      </c>
      <c r="DA262" s="321">
        <f ca="1">IF(DA259=0,0,
IF(DA259&lt;1,0,
IF($O256-DA257&lt;&gt;$O256,-PMT(Insert_Finance!$D$32,$O256,OFFSET(DA259,,(DA257-$O256),1,1),0,0),
IF(DA257=0,0,CZ262))))</f>
        <v>0</v>
      </c>
    </row>
    <row r="263" spans="2:105" ht="30" customHeight="1" collapsed="1">
      <c r="B263" s="287"/>
      <c r="C263" s="310"/>
      <c r="D263" s="310"/>
      <c r="E263" s="310">
        <f>Insert_Villages!E42</f>
        <v>0</v>
      </c>
      <c r="F263" s="311" t="str">
        <f>_xlfn.IFNA(INDEX(Table_Def[[Asset category]:[Unit]],MATCH(Insert_Assets!C263,Table_Def[Asset category],0),2),"")</f>
        <v/>
      </c>
      <c r="G263" s="481"/>
      <c r="H263" s="440" t="s">
        <v>221</v>
      </c>
      <c r="I263" s="544">
        <f t="shared" si="738"/>
        <v>0</v>
      </c>
      <c r="J263" s="376"/>
      <c r="K263" s="310"/>
      <c r="L263" s="544">
        <f t="shared" si="783"/>
        <v>0</v>
      </c>
      <c r="M263" s="543">
        <f t="shared" si="713"/>
        <v>1</v>
      </c>
      <c r="N263" s="544">
        <f t="shared" si="655"/>
        <v>0</v>
      </c>
      <c r="O263" s="208">
        <f>_xlfn.IFNA(IF(INDEX(Table_Def[],MATCH(C263,Table_Def[Asset category],0),3)=0,20,INDEX(Table_Def[],MATCH(C263,Table_Def[Asset category],0),3)),0)</f>
        <v>0</v>
      </c>
      <c r="Q263" s="484"/>
      <c r="R263" s="208"/>
      <c r="S263" s="208"/>
      <c r="T263" s="208"/>
      <c r="U263" s="485">
        <f>SUMIF($CH$7:$DA$7,U$16,$CH267:$DA267)</f>
        <v>0</v>
      </c>
      <c r="V263" s="485">
        <f>SUMIF($CH$7:$DA$7,U$16,$CH266:$DA266)</f>
        <v>0</v>
      </c>
      <c r="W263" s="485">
        <f>SUMIF($CH$7:$DA$7,U$16,$CH268:$DA268)</f>
        <v>0</v>
      </c>
      <c r="X263" s="485">
        <f>SUMIF($CH$7:$DA$7,X$16,$CH267:$DA267)</f>
        <v>0</v>
      </c>
      <c r="Y263" s="485">
        <f>SUMIF($CH$7:$DA$7,X$16,$CH266:$DA266)</f>
        <v>0</v>
      </c>
      <c r="Z263" s="485">
        <f>SUMIF($CH$7:$DA$7,X$16,$CH268:$DA268)</f>
        <v>0</v>
      </c>
      <c r="AA263" s="485">
        <f>SUMIF($CH$7:$DA$7,AA$16,$CH267:$DA267)</f>
        <v>0</v>
      </c>
      <c r="AB263" s="485">
        <f>SUMIF($CH$7:$DA$7,AA$16,$CH266:$DA266)</f>
        <v>0</v>
      </c>
      <c r="AC263" s="485">
        <f>SUMIF($CH$7:$DA$7,AA$16,$CH268:$DA268)</f>
        <v>0</v>
      </c>
      <c r="AD263" s="485">
        <f>SUMIF($CH$7:$DA$7,AD$16,$CH267:$DA267)</f>
        <v>0</v>
      </c>
      <c r="AE263" s="485">
        <f>SUMIF($CH$7:$DA$7,AD$16,$CH266:$DA266)</f>
        <v>0</v>
      </c>
      <c r="AF263" s="485">
        <f>SUMIF($CH$7:$DA$7,AD$16,$CH268:$DA268)</f>
        <v>0</v>
      </c>
      <c r="AG263" s="485">
        <f>SUMIF($CH$7:$DA$7,AG$16,$CH267:$DA267)</f>
        <v>0</v>
      </c>
      <c r="AH263" s="485">
        <f>SUMIF($CH$7:$DA$7,AG$16,$CH266:$DA266)</f>
        <v>0</v>
      </c>
      <c r="AI263" s="485">
        <f>SUMIF($CH$7:$DA$7,AG$16,$CH268:$DA268)</f>
        <v>0</v>
      </c>
      <c r="AJ263" s="485">
        <f>SUMIF($CH$7:$DA$7,AJ$16,$CH267:$DA267)</f>
        <v>0</v>
      </c>
      <c r="AK263" s="485">
        <f>SUMIF($CH$7:$DA$7,AJ$16,$CH266:$DA266)</f>
        <v>0</v>
      </c>
      <c r="AL263" s="485">
        <f>SUMIF($CH$7:$DA$7,AJ$16,$CH268:$DA268)</f>
        <v>0</v>
      </c>
      <c r="AM263" s="485">
        <f>SUMIF($CH$7:$DA$7,AM$16,$CH267:$DA267)</f>
        <v>0</v>
      </c>
      <c r="AN263" s="485">
        <f>SUMIF($CH$7:$DA$7,AM$16,$CH266:$DA266)</f>
        <v>0</v>
      </c>
      <c r="AO263" s="485">
        <f>SUMIF($CH$7:$DA$7,AM$16,$CH268:$DA268)</f>
        <v>0</v>
      </c>
      <c r="AP263" s="485">
        <f>SUMIF($CH$7:$DA$7,AP$16,$CH267:$DA267)</f>
        <v>0</v>
      </c>
      <c r="AQ263" s="485">
        <f>SUMIF($CH$7:$DA$7,AP$16,$CH266:$DA266)</f>
        <v>0</v>
      </c>
      <c r="AR263" s="485">
        <f>SUMIF($CH$7:$DA$7,AP$16,$CH268:$DA268)</f>
        <v>0</v>
      </c>
      <c r="AS263" s="485">
        <f>SUMIF($CH$7:$DA$7,AS$16,$CH267:$DA267)</f>
        <v>0</v>
      </c>
      <c r="AT263" s="485">
        <f>SUMIF($CH$7:$DA$7,AS$16,$CH266:$DA266)</f>
        <v>0</v>
      </c>
      <c r="AU263" s="485">
        <f>SUMIF($CH$7:$DA$7,AS$16,$CH268:$DA268)</f>
        <v>0</v>
      </c>
      <c r="AV263" s="485">
        <f>SUMIF($CH$7:$DA$7,AV$16,$CH267:$DA267)</f>
        <v>0</v>
      </c>
      <c r="AW263" s="485">
        <f>SUMIF($CH$7:$DA$7,AV$16,$CH266:$DA266)</f>
        <v>0</v>
      </c>
      <c r="AX263" s="485">
        <f>SUMIF($CH$7:$DA$7,AV$16,$CH268:$DA268)</f>
        <v>0</v>
      </c>
      <c r="AY263" s="485">
        <f>SUMIF($CH$7:$DA$7,AY$16,$CH267:$DA267)</f>
        <v>0</v>
      </c>
      <c r="AZ263" s="485">
        <f>SUMIF($CH$7:$DA$7,AY$16,$CH266:$DA266)</f>
        <v>0</v>
      </c>
      <c r="BA263" s="485">
        <f>SUMIF($CH$7:$DA$7,AY$16,$CH268:$DA268)</f>
        <v>0</v>
      </c>
      <c r="BB263" s="485">
        <f>SUMIF($CH$7:$DA$7,BB$16,$CH267:$DA267)</f>
        <v>0</v>
      </c>
      <c r="BC263" s="485">
        <f>SUMIF($CH$7:$DA$7,BB$16,$CH266:$DA266)</f>
        <v>0</v>
      </c>
      <c r="BD263" s="485">
        <f>SUMIF($CH$7:$DA$7,BB$16,$CH268:$DA268)</f>
        <v>0</v>
      </c>
      <c r="BE263" s="485">
        <f>SUMIF($CH$7:$DA$7,BE$16,$CH267:$DA267)</f>
        <v>0</v>
      </c>
      <c r="BF263" s="485">
        <f>SUMIF($CH$7:$DA$7,BE$16,$CH266:$DA266)</f>
        <v>0</v>
      </c>
      <c r="BG263" s="485">
        <f>SUMIF($CH$7:$DA$7,BE$16,$CH268:$DA268)</f>
        <v>0</v>
      </c>
      <c r="BH263" s="485">
        <f>SUMIF($CH$7:$DA$7,BH$16,$CH267:$DA267)</f>
        <v>0</v>
      </c>
      <c r="BI263" s="485">
        <f>SUMIF($CH$7:$DA$7,BH$16,$CH266:$DA266)</f>
        <v>0</v>
      </c>
      <c r="BJ263" s="485">
        <f>SUMIF($CH$7:$DA$7,BH$16,$CH268:$DA268)</f>
        <v>0</v>
      </c>
      <c r="BK263" s="485">
        <f>SUMIF($CH$7:$DA$7,BK$16,$CH267:$DA267)</f>
        <v>0</v>
      </c>
      <c r="BL263" s="485">
        <f>SUMIF($CH$7:$DA$7,BK$16,$CH266:$DA266)</f>
        <v>0</v>
      </c>
      <c r="BM263" s="485">
        <f>SUMIF($CH$7:$DA$7,BK$16,$CH268:$DA268)</f>
        <v>0</v>
      </c>
      <c r="BN263" s="485">
        <f>SUMIF($CH$7:$DA$7,BN$16,$CH267:$DA267)</f>
        <v>0</v>
      </c>
      <c r="BO263" s="485">
        <f>SUMIF($CH$7:$DA$7,BN$16,$CH266:$DA266)</f>
        <v>0</v>
      </c>
      <c r="BP263" s="485">
        <f>SUMIF($CH$7:$DA$7,BN$16,$CH268:$DA268)</f>
        <v>0</v>
      </c>
      <c r="BQ263" s="485">
        <f>SUMIF($CH$7:$DA$7,BQ$16,$CH267:$DA267)</f>
        <v>0</v>
      </c>
      <c r="BR263" s="485">
        <f>SUMIF($CH$7:$DA$7,BQ$16,$CH266:$DA266)</f>
        <v>0</v>
      </c>
      <c r="BS263" s="485">
        <f>SUMIF($CH$7:$DA$7,BQ$16,$CH268:$DA268)</f>
        <v>0</v>
      </c>
      <c r="BT263" s="485">
        <f>SUMIF($CH$7:$DA$7,BT$16,$CH267:$DA267)</f>
        <v>0</v>
      </c>
      <c r="BU263" s="485">
        <f>SUMIF($CH$7:$DA$7,BT$16,$CH266:$DA266)</f>
        <v>0</v>
      </c>
      <c r="BV263" s="485">
        <f>SUMIF($CH$7:$DA$7,BT$16,$CH268:$DA268)</f>
        <v>0</v>
      </c>
      <c r="BW263" s="485">
        <f>SUMIF($CH$7:$DA$7,BW$16,$CH267:$DA267)</f>
        <v>0</v>
      </c>
      <c r="BX263" s="485">
        <f>SUMIF($CH$7:$DA$7,BW$16,$CH266:$DA266)</f>
        <v>0</v>
      </c>
      <c r="BY263" s="485">
        <f>SUMIF($CH$7:$DA$7,BW$16,$CH268:$DA268)</f>
        <v>0</v>
      </c>
      <c r="BZ263" s="485">
        <f>SUMIF($CH$7:$DA$7,BZ$16,$CH267:$DA267)</f>
        <v>0</v>
      </c>
      <c r="CA263" s="485">
        <f>SUMIF($CH$7:$DA$7,BZ$16,$CH266:$DA266)</f>
        <v>0</v>
      </c>
      <c r="CB263" s="485">
        <f>SUMIF($CH$7:$DA$7,BZ$16,$CH268:$DA268)</f>
        <v>0</v>
      </c>
      <c r="CC263" s="37"/>
      <c r="CD263" s="317"/>
      <c r="CE263" s="317"/>
      <c r="CG263" s="72"/>
      <c r="CH263" s="321"/>
    </row>
    <row r="264" spans="2:105" ht="15" hidden="1" customHeight="1" outlineLevel="1">
      <c r="B264" s="287"/>
      <c r="C264" s="310"/>
      <c r="D264" s="310"/>
      <c r="E264" s="310"/>
      <c r="F264" s="311" t="str">
        <f>_xlfn.IFNA(INDEX(Table_Def[[Asset category]:[Unit]],MATCH(Insert_Assets!C264,Table_Def[Asset category],0),2),"")</f>
        <v/>
      </c>
      <c r="G264" s="481"/>
      <c r="H264" s="440" t="s">
        <v>221</v>
      </c>
      <c r="I264" s="544">
        <f t="shared" si="738"/>
        <v>0</v>
      </c>
      <c r="J264" s="378"/>
      <c r="K264" s="379"/>
      <c r="L264" s="544">
        <f t="shared" si="783"/>
        <v>0</v>
      </c>
      <c r="M264" s="543">
        <f t="shared" si="713"/>
        <v>1</v>
      </c>
      <c r="N264" s="544">
        <f t="shared" si="655"/>
        <v>0</v>
      </c>
      <c r="O264" s="208">
        <f>_xlfn.IFNA(IF(INDEX(Table_Def[],MATCH(C264,Table_Def[Asset category],0),3)=0,20,INDEX(Table_Def[],MATCH(C264,Table_Def[Asset category],0),3)),0)</f>
        <v>0</v>
      </c>
      <c r="Q264" s="484"/>
      <c r="R264" s="208"/>
      <c r="S264" s="208"/>
      <c r="T264" s="208"/>
      <c r="U264" s="485"/>
      <c r="V264" s="485"/>
      <c r="W264" s="485"/>
      <c r="X264" s="485"/>
      <c r="Y264" s="485"/>
      <c r="Z264" s="485"/>
      <c r="AA264" s="485"/>
      <c r="AB264" s="485"/>
      <c r="AC264" s="485"/>
      <c r="AD264" s="485"/>
      <c r="AE264" s="485"/>
      <c r="AF264" s="485"/>
      <c r="AG264" s="485"/>
      <c r="AH264" s="485"/>
      <c r="AI264" s="485"/>
      <c r="AJ264" s="485"/>
      <c r="AK264" s="485"/>
      <c r="AL264" s="485"/>
      <c r="AM264" s="485"/>
      <c r="AN264" s="485"/>
      <c r="AO264" s="485"/>
      <c r="AP264" s="485"/>
      <c r="AQ264" s="485"/>
      <c r="AR264" s="485"/>
      <c r="AS264" s="485"/>
      <c r="AT264" s="485"/>
      <c r="AU264" s="485"/>
      <c r="AV264" s="485"/>
      <c r="AW264" s="485"/>
      <c r="AX264" s="485"/>
      <c r="AY264" s="485"/>
      <c r="AZ264" s="485"/>
      <c r="BA264" s="485"/>
      <c r="BB264" s="485"/>
      <c r="BC264" s="485"/>
      <c r="BD264" s="485"/>
      <c r="BE264" s="485"/>
      <c r="BF264" s="485"/>
      <c r="BG264" s="485"/>
      <c r="BH264" s="485"/>
      <c r="BI264" s="485"/>
      <c r="BJ264" s="485"/>
      <c r="BK264" s="485"/>
      <c r="BL264" s="485"/>
      <c r="BM264" s="485"/>
      <c r="BN264" s="485"/>
      <c r="BO264" s="485"/>
      <c r="BP264" s="485"/>
      <c r="BQ264" s="485"/>
      <c r="BR264" s="485"/>
      <c r="BS264" s="485"/>
      <c r="BT264" s="485"/>
      <c r="BU264" s="485"/>
      <c r="BV264" s="485"/>
      <c r="BW264" s="485"/>
      <c r="BX264" s="485"/>
      <c r="BY264" s="485"/>
      <c r="BZ264" s="485"/>
      <c r="CA264" s="485"/>
      <c r="CB264" s="485"/>
      <c r="CC264" s="37"/>
      <c r="CD264" s="317"/>
      <c r="CE264" s="317"/>
      <c r="CF264" s="8" t="s">
        <v>218</v>
      </c>
      <c r="CG264" s="72"/>
      <c r="CH264" s="320">
        <f>IF($J263=CH$7,$O263,
IF(CG263&gt;0,CG263-1,0))</f>
        <v>0</v>
      </c>
      <c r="CI264" s="320">
        <f ca="1">IF(OR($J263=CI$7,CH265=$O263),$O263,
IF(CH264&gt;0,CH264-1,0))</f>
        <v>0</v>
      </c>
      <c r="CJ264" s="320">
        <f t="shared" ref="CJ264" ca="1" si="787">IF(OR($J263=CJ$7,CI265=$O263),$O263,
IF(CI264&gt;0,CI264-1,0))</f>
        <v>0</v>
      </c>
      <c r="CK264" s="320">
        <f t="shared" ref="CK264" ca="1" si="788">IF(OR($J263=CK$7,CJ265=$O263),$O263,
IF(CJ264&gt;0,CJ264-1,0))</f>
        <v>0</v>
      </c>
      <c r="CL264" s="320">
        <f t="shared" ref="CL264" ca="1" si="789">IF(OR($J263=CL$7,CK265=$O263),$O263,
IF(CK264&gt;0,CK264-1,0))</f>
        <v>0</v>
      </c>
      <c r="CM264" s="320">
        <f t="shared" ref="CM264" ca="1" si="790">IF(OR($J263=CM$7,CL265=$O263),$O263,
IF(CL264&gt;0,CL264-1,0))</f>
        <v>0</v>
      </c>
      <c r="CN264" s="320">
        <f t="shared" ref="CN264" ca="1" si="791">IF(OR($J263=CN$7,CM265=$O263),$O263,
IF(CM264&gt;0,CM264-1,0))</f>
        <v>0</v>
      </c>
      <c r="CO264" s="320">
        <f t="shared" ref="CO264" ca="1" si="792">IF(OR($J263=CO$7,CN265=$O263),$O263,
IF(CN264&gt;0,CN264-1,0))</f>
        <v>0</v>
      </c>
      <c r="CP264" s="320">
        <f t="shared" ref="CP264" ca="1" si="793">IF(OR($J263=CP$7,CO265=$O263),$O263,
IF(CO264&gt;0,CO264-1,0))</f>
        <v>0</v>
      </c>
      <c r="CQ264" s="320">
        <f t="shared" ref="CQ264" ca="1" si="794">IF(OR($J263=CQ$7,CP265=$O263),$O263,
IF(CP264&gt;0,CP264-1,0))</f>
        <v>0</v>
      </c>
      <c r="CR264" s="320">
        <f t="shared" ref="CR264" ca="1" si="795">IF(OR($J263=CR$7,CQ265=$O263),$O263,
IF(CQ264&gt;0,CQ264-1,0))</f>
        <v>0</v>
      </c>
      <c r="CS264" s="320">
        <f t="shared" ref="CS264" ca="1" si="796">IF(OR($J263=CS$7,CR265=$O263),$O263,
IF(CR264&gt;0,CR264-1,0))</f>
        <v>0</v>
      </c>
      <c r="CT264" s="320">
        <f t="shared" ref="CT264" ca="1" si="797">IF(OR($J263=CT$7,CS265=$O263),$O263,
IF(CS264&gt;0,CS264-1,0))</f>
        <v>0</v>
      </c>
      <c r="CU264" s="320">
        <f t="shared" ref="CU264" ca="1" si="798">IF(OR($J263=CU$7,CT265=$O263),$O263,
IF(CT264&gt;0,CT264-1,0))</f>
        <v>0</v>
      </c>
      <c r="CV264" s="320">
        <f t="shared" ref="CV264" ca="1" si="799">IF(OR($J263=CV$7,CU265=$O263),$O263,
IF(CU264&gt;0,CU264-1,0))</f>
        <v>0</v>
      </c>
      <c r="CW264" s="320">
        <f t="shared" ref="CW264" ca="1" si="800">IF(OR($J263=CW$7,CV265=$O263),$O263,
IF(CV264&gt;0,CV264-1,0))</f>
        <v>0</v>
      </c>
      <c r="CX264" s="320">
        <f t="shared" ref="CX264" ca="1" si="801">IF(OR($J263=CX$7,CW265=$O263),$O263,
IF(CW264&gt;0,CW264-1,0))</f>
        <v>0</v>
      </c>
      <c r="CY264" s="320">
        <f t="shared" ref="CY264" ca="1" si="802">IF(OR($J263=CY$7,CX265=$O263),$O263,
IF(CX264&gt;0,CX264-1,0))</f>
        <v>0</v>
      </c>
      <c r="CZ264" s="320">
        <f t="shared" ref="CZ264" ca="1" si="803">IF(OR($J263=CZ$7,CY265=$O263),$O263,
IF(CY264&gt;0,CY264-1,0))</f>
        <v>0</v>
      </c>
      <c r="DA264" s="320">
        <f t="shared" ref="DA264" ca="1" si="804">IF(OR($J263=DA$7,CZ265=$O263),$O263,
IF(CZ264&gt;0,CZ264-1,0))</f>
        <v>0</v>
      </c>
    </row>
    <row r="265" spans="2:105" ht="15" hidden="1" customHeight="1" outlineLevel="1">
      <c r="B265" s="287"/>
      <c r="C265" s="310"/>
      <c r="D265" s="310"/>
      <c r="E265" s="310"/>
      <c r="F265" s="311" t="str">
        <f>_xlfn.IFNA(INDEX(Table_Def[[Asset category]:[Unit]],MATCH(Insert_Assets!C265,Table_Def[Asset category],0),2),"")</f>
        <v/>
      </c>
      <c r="G265" s="481"/>
      <c r="H265" s="440" t="s">
        <v>221</v>
      </c>
      <c r="I265" s="544">
        <f t="shared" si="738"/>
        <v>0</v>
      </c>
      <c r="J265" s="378"/>
      <c r="K265" s="379"/>
      <c r="L265" s="544"/>
      <c r="M265" s="543">
        <f t="shared" si="713"/>
        <v>1</v>
      </c>
      <c r="N265" s="544">
        <f t="shared" si="655"/>
        <v>0</v>
      </c>
      <c r="O265" s="208">
        <f>_xlfn.IFNA(IF(INDEX(Table_Def[],MATCH(C265,Table_Def[Asset category],0),3)=0,20,INDEX(Table_Def[],MATCH(C265,Table_Def[Asset category],0),3)),0)</f>
        <v>0</v>
      </c>
      <c r="Q265" s="484"/>
      <c r="R265" s="208"/>
      <c r="S265" s="208"/>
      <c r="T265" s="208"/>
      <c r="U265" s="485"/>
      <c r="V265" s="485"/>
      <c r="W265" s="485"/>
      <c r="X265" s="485"/>
      <c r="Y265" s="485"/>
      <c r="Z265" s="485"/>
      <c r="AA265" s="485"/>
      <c r="AB265" s="485"/>
      <c r="AC265" s="485"/>
      <c r="AD265" s="485"/>
      <c r="AE265" s="485"/>
      <c r="AF265" s="485"/>
      <c r="AG265" s="485"/>
      <c r="AH265" s="485"/>
      <c r="AI265" s="485"/>
      <c r="AJ265" s="485"/>
      <c r="AK265" s="485"/>
      <c r="AL265" s="485"/>
      <c r="AM265" s="485"/>
      <c r="AN265" s="485"/>
      <c r="AO265" s="485"/>
      <c r="AP265" s="485"/>
      <c r="AQ265" s="485"/>
      <c r="AR265" s="485"/>
      <c r="AS265" s="485"/>
      <c r="AT265" s="485"/>
      <c r="AU265" s="485"/>
      <c r="AV265" s="485"/>
      <c r="AW265" s="485"/>
      <c r="AX265" s="485"/>
      <c r="AY265" s="485"/>
      <c r="AZ265" s="485"/>
      <c r="BA265" s="485"/>
      <c r="BB265" s="485"/>
      <c r="BC265" s="485"/>
      <c r="BD265" s="485"/>
      <c r="BE265" s="485"/>
      <c r="BF265" s="485"/>
      <c r="BG265" s="485"/>
      <c r="BH265" s="485"/>
      <c r="BI265" s="485"/>
      <c r="BJ265" s="485"/>
      <c r="BK265" s="485"/>
      <c r="BL265" s="485"/>
      <c r="BM265" s="485"/>
      <c r="BN265" s="485"/>
      <c r="BO265" s="485"/>
      <c r="BP265" s="485"/>
      <c r="BQ265" s="485"/>
      <c r="BR265" s="485"/>
      <c r="BS265" s="485"/>
      <c r="BT265" s="485"/>
      <c r="BU265" s="485"/>
      <c r="BV265" s="485"/>
      <c r="BW265" s="485"/>
      <c r="BX265" s="485"/>
      <c r="BY265" s="485"/>
      <c r="BZ265" s="485"/>
      <c r="CA265" s="485"/>
      <c r="CB265" s="485"/>
      <c r="CC265" s="37"/>
      <c r="CD265" s="317"/>
      <c r="CE265" s="317"/>
      <c r="CF265" s="8" t="s">
        <v>219</v>
      </c>
      <c r="CG265" s="72"/>
      <c r="CH265" s="320">
        <f t="shared" ref="CH265" ca="1" si="805">IF(AND(CH264=$O263,CH264&gt;0),1,IF(CH264=0,0,OFFSET(CH264,,(CH264-$O263),1,1)-CH264+1))</f>
        <v>0</v>
      </c>
      <c r="CI265" s="320">
        <f ca="1">IF(AND(CI264=$O263,CI264&gt;0),1,IF(CI264=0,0,OFFSET(CI264,,(CI264-$O263),1,1)-CI264+1))</f>
        <v>0</v>
      </c>
      <c r="CJ265" s="320">
        <f t="shared" ref="CJ265:DA265" ca="1" si="806">IF(AND(CJ264=$O263,CJ264&gt;0),1,IF(CJ264=0,0,OFFSET(CJ264,,(CJ264-$O263),1,1)-CJ264+1))</f>
        <v>0</v>
      </c>
      <c r="CK265" s="320">
        <f t="shared" ca="1" si="806"/>
        <v>0</v>
      </c>
      <c r="CL265" s="320">
        <f t="shared" ca="1" si="806"/>
        <v>0</v>
      </c>
      <c r="CM265" s="320">
        <f t="shared" ca="1" si="806"/>
        <v>0</v>
      </c>
      <c r="CN265" s="320">
        <f t="shared" ca="1" si="806"/>
        <v>0</v>
      </c>
      <c r="CO265" s="320">
        <f t="shared" ca="1" si="806"/>
        <v>0</v>
      </c>
      <c r="CP265" s="320">
        <f t="shared" ca="1" si="806"/>
        <v>0</v>
      </c>
      <c r="CQ265" s="320">
        <f t="shared" ca="1" si="806"/>
        <v>0</v>
      </c>
      <c r="CR265" s="320">
        <f t="shared" ca="1" si="806"/>
        <v>0</v>
      </c>
      <c r="CS265" s="320">
        <f t="shared" ca="1" si="806"/>
        <v>0</v>
      </c>
      <c r="CT265" s="320">
        <f t="shared" ca="1" si="806"/>
        <v>0</v>
      </c>
      <c r="CU265" s="320">
        <f t="shared" ca="1" si="806"/>
        <v>0</v>
      </c>
      <c r="CV265" s="320">
        <f t="shared" ca="1" si="806"/>
        <v>0</v>
      </c>
      <c r="CW265" s="320">
        <f t="shared" ca="1" si="806"/>
        <v>0</v>
      </c>
      <c r="CX265" s="320">
        <f t="shared" ca="1" si="806"/>
        <v>0</v>
      </c>
      <c r="CY265" s="320">
        <f t="shared" ca="1" si="806"/>
        <v>0</v>
      </c>
      <c r="CZ265" s="320">
        <f t="shared" ca="1" si="806"/>
        <v>0</v>
      </c>
      <c r="DA265" s="320">
        <f t="shared" ca="1" si="806"/>
        <v>0</v>
      </c>
    </row>
    <row r="266" spans="2:105" ht="15" hidden="1" customHeight="1" outlineLevel="1">
      <c r="B266" s="287"/>
      <c r="C266" s="310"/>
      <c r="D266" s="310"/>
      <c r="E266" s="310"/>
      <c r="F266" s="311" t="str">
        <f>_xlfn.IFNA(INDEX(Table_Def[[Asset category]:[Unit]],MATCH(Insert_Assets!C266,Table_Def[Asset category],0),2),"")</f>
        <v/>
      </c>
      <c r="G266" s="481"/>
      <c r="H266" s="440" t="s">
        <v>221</v>
      </c>
      <c r="I266" s="544">
        <f t="shared" si="738"/>
        <v>0</v>
      </c>
      <c r="J266" s="378"/>
      <c r="K266" s="379"/>
      <c r="L266" s="544">
        <f t="shared" ref="L266:L271" si="807">SUMIF($K$21:$K$383,K266,$I$21:$I$383)</f>
        <v>0</v>
      </c>
      <c r="M266" s="543">
        <f t="shared" si="713"/>
        <v>1</v>
      </c>
      <c r="N266" s="544">
        <f t="shared" si="655"/>
        <v>0</v>
      </c>
      <c r="O266" s="208">
        <f>_xlfn.IFNA(IF(INDEX(Table_Def[],MATCH(C266,Table_Def[Asset category],0),3)=0,20,INDEX(Table_Def[],MATCH(C266,Table_Def[Asset category],0),3)),0)</f>
        <v>0</v>
      </c>
      <c r="Q266" s="484"/>
      <c r="R266" s="208"/>
      <c r="S266" s="208"/>
      <c r="T266" s="208"/>
      <c r="U266" s="485"/>
      <c r="V266" s="485"/>
      <c r="W266" s="485"/>
      <c r="X266" s="485"/>
      <c r="Y266" s="485"/>
      <c r="Z266" s="485"/>
      <c r="AA266" s="485"/>
      <c r="AB266" s="485"/>
      <c r="AC266" s="485"/>
      <c r="AD266" s="485"/>
      <c r="AE266" s="485"/>
      <c r="AF266" s="485"/>
      <c r="AG266" s="485"/>
      <c r="AH266" s="485"/>
      <c r="AI266" s="485"/>
      <c r="AJ266" s="485"/>
      <c r="AK266" s="485"/>
      <c r="AL266" s="485"/>
      <c r="AM266" s="485"/>
      <c r="AN266" s="485"/>
      <c r="AO266" s="485"/>
      <c r="AP266" s="485"/>
      <c r="AQ266" s="485"/>
      <c r="AR266" s="485"/>
      <c r="AS266" s="485"/>
      <c r="AT266" s="485"/>
      <c r="AU266" s="485"/>
      <c r="AV266" s="485"/>
      <c r="AW266" s="485"/>
      <c r="AX266" s="485"/>
      <c r="AY266" s="485"/>
      <c r="AZ266" s="485"/>
      <c r="BA266" s="485"/>
      <c r="BB266" s="485"/>
      <c r="BC266" s="485"/>
      <c r="BD266" s="485"/>
      <c r="BE266" s="485"/>
      <c r="BF266" s="485"/>
      <c r="BG266" s="485"/>
      <c r="BH266" s="485"/>
      <c r="BI266" s="485"/>
      <c r="BJ266" s="485"/>
      <c r="BK266" s="485"/>
      <c r="BL266" s="485"/>
      <c r="BM266" s="485"/>
      <c r="BN266" s="485"/>
      <c r="BO266" s="485"/>
      <c r="BP266" s="485"/>
      <c r="BQ266" s="485"/>
      <c r="BR266" s="485"/>
      <c r="BS266" s="485"/>
      <c r="BT266" s="485"/>
      <c r="BU266" s="485"/>
      <c r="BV266" s="485"/>
      <c r="BW266" s="485"/>
      <c r="BX266" s="485"/>
      <c r="BY266" s="485"/>
      <c r="BZ266" s="485"/>
      <c r="CA266" s="485"/>
      <c r="CB266" s="485"/>
      <c r="CC266" s="37"/>
      <c r="CD266" s="317"/>
      <c r="CE266" s="317"/>
      <c r="CF266" s="8" t="s">
        <v>205</v>
      </c>
      <c r="CH266" s="321">
        <f t="shared" ref="CH266:CL266" si="808">IF($J263=CH$7,$I263*$M263,IF(CH264=$O263,$I263,
IF(CG266&gt;0,+CG266-CG267,0)))</f>
        <v>0</v>
      </c>
      <c r="CI266" s="321">
        <f t="shared" ca="1" si="808"/>
        <v>0</v>
      </c>
      <c r="CJ266" s="321">
        <f t="shared" ca="1" si="808"/>
        <v>0</v>
      </c>
      <c r="CK266" s="321">
        <f t="shared" ca="1" si="808"/>
        <v>0</v>
      </c>
      <c r="CL266" s="321">
        <f t="shared" ca="1" si="808"/>
        <v>0</v>
      </c>
      <c r="CM266" s="321">
        <f ca="1">IF($J263=CM$7,$I263*$M263,IF(CM264=$O263,$I263,
IF(CL266&gt;0,+CL266-CL267,0)))</f>
        <v>0</v>
      </c>
      <c r="CN266" s="321">
        <f t="shared" ref="CN266:DA266" ca="1" si="809">IF($J263=CN$7,$I263*$M263,IF(CN264=$O263,$I263,
IF(CM266&gt;0,+CM266-CM267,0)))</f>
        <v>0</v>
      </c>
      <c r="CO266" s="321">
        <f t="shared" ca="1" si="809"/>
        <v>0</v>
      </c>
      <c r="CP266" s="321">
        <f t="shared" ca="1" si="809"/>
        <v>0</v>
      </c>
      <c r="CQ266" s="321">
        <f t="shared" ca="1" si="809"/>
        <v>0</v>
      </c>
      <c r="CR266" s="321">
        <f t="shared" ca="1" si="809"/>
        <v>0</v>
      </c>
      <c r="CS266" s="321">
        <f t="shared" ca="1" si="809"/>
        <v>0</v>
      </c>
      <c r="CT266" s="321">
        <f t="shared" ca="1" si="809"/>
        <v>0</v>
      </c>
      <c r="CU266" s="321">
        <f t="shared" ca="1" si="809"/>
        <v>0</v>
      </c>
      <c r="CV266" s="321">
        <f t="shared" ca="1" si="809"/>
        <v>0</v>
      </c>
      <c r="CW266" s="321">
        <f t="shared" ca="1" si="809"/>
        <v>0</v>
      </c>
      <c r="CX266" s="321">
        <f t="shared" ca="1" si="809"/>
        <v>0</v>
      </c>
      <c r="CY266" s="321">
        <f t="shared" ca="1" si="809"/>
        <v>0</v>
      </c>
      <c r="CZ266" s="321">
        <f t="shared" ca="1" si="809"/>
        <v>0</v>
      </c>
      <c r="DA266" s="321">
        <f t="shared" ca="1" si="809"/>
        <v>0</v>
      </c>
    </row>
    <row r="267" spans="2:105" ht="15" hidden="1" customHeight="1" outlineLevel="1">
      <c r="B267" s="287"/>
      <c r="C267" s="310"/>
      <c r="D267" s="310"/>
      <c r="E267" s="310"/>
      <c r="F267" s="311" t="str">
        <f>_xlfn.IFNA(INDEX(Table_Def[[Asset category]:[Unit]],MATCH(Insert_Assets!C267,Table_Def[Asset category],0),2),"")</f>
        <v/>
      </c>
      <c r="G267" s="481"/>
      <c r="H267" s="440" t="s">
        <v>221</v>
      </c>
      <c r="I267" s="544">
        <f t="shared" si="738"/>
        <v>0</v>
      </c>
      <c r="J267" s="378"/>
      <c r="K267" s="379"/>
      <c r="L267" s="544">
        <f t="shared" si="807"/>
        <v>0</v>
      </c>
      <c r="M267" s="543">
        <f t="shared" si="713"/>
        <v>1</v>
      </c>
      <c r="N267" s="544">
        <f t="shared" si="655"/>
        <v>0</v>
      </c>
      <c r="O267" s="208">
        <f>_xlfn.IFNA(IF(INDEX(Table_Def[],MATCH(C267,Table_Def[Asset category],0),3)=0,20,INDEX(Table_Def[],MATCH(C267,Table_Def[Asset category],0),3)),0)</f>
        <v>0</v>
      </c>
      <c r="Q267" s="484"/>
      <c r="R267" s="208"/>
      <c r="S267" s="208"/>
      <c r="T267" s="208"/>
      <c r="U267" s="485"/>
      <c r="V267" s="485"/>
      <c r="W267" s="485"/>
      <c r="X267" s="485"/>
      <c r="Y267" s="485"/>
      <c r="Z267" s="485"/>
      <c r="AA267" s="485"/>
      <c r="AB267" s="485"/>
      <c r="AC267" s="485"/>
      <c r="AD267" s="485"/>
      <c r="AE267" s="485"/>
      <c r="AF267" s="485"/>
      <c r="AG267" s="485"/>
      <c r="AH267" s="485"/>
      <c r="AI267" s="485"/>
      <c r="AJ267" s="485"/>
      <c r="AK267" s="485"/>
      <c r="AL267" s="485"/>
      <c r="AM267" s="485"/>
      <c r="AN267" s="485"/>
      <c r="AO267" s="485"/>
      <c r="AP267" s="485"/>
      <c r="AQ267" s="485"/>
      <c r="AR267" s="485"/>
      <c r="AS267" s="485"/>
      <c r="AT267" s="485"/>
      <c r="AU267" s="485"/>
      <c r="AV267" s="485"/>
      <c r="AW267" s="485"/>
      <c r="AX267" s="485"/>
      <c r="AY267" s="485"/>
      <c r="AZ267" s="485"/>
      <c r="BA267" s="485"/>
      <c r="BB267" s="485"/>
      <c r="BC267" s="485"/>
      <c r="BD267" s="485"/>
      <c r="BE267" s="485"/>
      <c r="BF267" s="485"/>
      <c r="BG267" s="485"/>
      <c r="BH267" s="485"/>
      <c r="BI267" s="485"/>
      <c r="BJ267" s="485"/>
      <c r="BK267" s="485"/>
      <c r="BL267" s="485"/>
      <c r="BM267" s="485"/>
      <c r="BN267" s="485"/>
      <c r="BO267" s="485"/>
      <c r="BP267" s="485"/>
      <c r="BQ267" s="485"/>
      <c r="BR267" s="485"/>
      <c r="BS267" s="485"/>
      <c r="BT267" s="485"/>
      <c r="BU267" s="485"/>
      <c r="BV267" s="485"/>
      <c r="BW267" s="485"/>
      <c r="BX267" s="485"/>
      <c r="BY267" s="485"/>
      <c r="BZ267" s="485"/>
      <c r="CA267" s="485"/>
      <c r="CB267" s="485"/>
      <c r="CC267" s="37"/>
      <c r="CD267" s="317"/>
      <c r="CE267" s="317"/>
      <c r="CF267" s="8" t="s">
        <v>206</v>
      </c>
      <c r="CG267" s="321"/>
      <c r="CH267" s="321" t="e">
        <f>IF(CH268&lt;1,0,CH269-CH268)</f>
        <v>#DIV/0!</v>
      </c>
      <c r="CI267" s="321" t="e">
        <f t="shared" ref="CI267:DA267" ca="1" si="810">IF(CI268&lt;1,0,CI269-CI268)</f>
        <v>#DIV/0!</v>
      </c>
      <c r="CJ267" s="321" t="e">
        <f t="shared" ca="1" si="810"/>
        <v>#DIV/0!</v>
      </c>
      <c r="CK267" s="321" t="e">
        <f t="shared" ca="1" si="810"/>
        <v>#DIV/0!</v>
      </c>
      <c r="CL267" s="321" t="e">
        <f t="shared" ca="1" si="810"/>
        <v>#DIV/0!</v>
      </c>
      <c r="CM267" s="321" t="e">
        <f t="shared" ca="1" si="810"/>
        <v>#DIV/0!</v>
      </c>
      <c r="CN267" s="321" t="e">
        <f t="shared" ca="1" si="810"/>
        <v>#DIV/0!</v>
      </c>
      <c r="CO267" s="321" t="e">
        <f t="shared" ca="1" si="810"/>
        <v>#DIV/0!</v>
      </c>
      <c r="CP267" s="321" t="e">
        <f t="shared" ca="1" si="810"/>
        <v>#DIV/0!</v>
      </c>
      <c r="CQ267" s="321" t="e">
        <f t="shared" ca="1" si="810"/>
        <v>#DIV/0!</v>
      </c>
      <c r="CR267" s="321" t="e">
        <f t="shared" ca="1" si="810"/>
        <v>#DIV/0!</v>
      </c>
      <c r="CS267" s="321" t="e">
        <f t="shared" ca="1" si="810"/>
        <v>#DIV/0!</v>
      </c>
      <c r="CT267" s="321" t="e">
        <f t="shared" ca="1" si="810"/>
        <v>#DIV/0!</v>
      </c>
      <c r="CU267" s="321" t="e">
        <f t="shared" ca="1" si="810"/>
        <v>#DIV/0!</v>
      </c>
      <c r="CV267" s="321" t="e">
        <f t="shared" ca="1" si="810"/>
        <v>#DIV/0!</v>
      </c>
      <c r="CW267" s="321" t="e">
        <f t="shared" ca="1" si="810"/>
        <v>#DIV/0!</v>
      </c>
      <c r="CX267" s="321" t="e">
        <f t="shared" ca="1" si="810"/>
        <v>#DIV/0!</v>
      </c>
      <c r="CY267" s="321" t="e">
        <f t="shared" ca="1" si="810"/>
        <v>#DIV/0!</v>
      </c>
      <c r="CZ267" s="321" t="e">
        <f t="shared" ca="1" si="810"/>
        <v>#DIV/0!</v>
      </c>
      <c r="DA267" s="321" t="e">
        <f t="shared" ca="1" si="810"/>
        <v>#DIV/0!</v>
      </c>
    </row>
    <row r="268" spans="2:105" ht="15" hidden="1" customHeight="1" outlineLevel="1">
      <c r="B268" s="287"/>
      <c r="C268" s="310"/>
      <c r="D268" s="310"/>
      <c r="E268" s="310"/>
      <c r="F268" s="311" t="str">
        <f>_xlfn.IFNA(INDEX(Table_Def[[Asset category]:[Unit]],MATCH(Insert_Assets!C268,Table_Def[Asset category],0),2),"")</f>
        <v/>
      </c>
      <c r="G268" s="481"/>
      <c r="H268" s="440" t="s">
        <v>221</v>
      </c>
      <c r="I268" s="544">
        <f t="shared" si="738"/>
        <v>0</v>
      </c>
      <c r="J268" s="378"/>
      <c r="K268" s="379"/>
      <c r="L268" s="544">
        <f t="shared" si="807"/>
        <v>0</v>
      </c>
      <c r="M268" s="543">
        <f t="shared" si="713"/>
        <v>1</v>
      </c>
      <c r="N268" s="544">
        <f t="shared" si="655"/>
        <v>0</v>
      </c>
      <c r="O268" s="208">
        <f>_xlfn.IFNA(IF(INDEX(Table_Def[],MATCH(C268,Table_Def[Asset category],0),3)=0,20,INDEX(Table_Def[],MATCH(C268,Table_Def[Asset category],0),3)),0)</f>
        <v>0</v>
      </c>
      <c r="Q268" s="484"/>
      <c r="R268" s="208"/>
      <c r="S268" s="208"/>
      <c r="T268" s="208"/>
      <c r="U268" s="485"/>
      <c r="V268" s="485"/>
      <c r="W268" s="485"/>
      <c r="X268" s="485"/>
      <c r="Y268" s="485"/>
      <c r="Z268" s="485"/>
      <c r="AA268" s="485"/>
      <c r="AB268" s="485"/>
      <c r="AC268" s="485"/>
      <c r="AD268" s="485"/>
      <c r="AE268" s="485"/>
      <c r="AF268" s="485"/>
      <c r="AG268" s="485"/>
      <c r="AH268" s="485"/>
      <c r="AI268" s="485"/>
      <c r="AJ268" s="485"/>
      <c r="AK268" s="485"/>
      <c r="AL268" s="485"/>
      <c r="AM268" s="485"/>
      <c r="AN268" s="485"/>
      <c r="AO268" s="485"/>
      <c r="AP268" s="485"/>
      <c r="AQ268" s="485"/>
      <c r="AR268" s="485"/>
      <c r="AS268" s="485"/>
      <c r="AT268" s="485"/>
      <c r="AU268" s="485"/>
      <c r="AV268" s="485"/>
      <c r="AW268" s="485"/>
      <c r="AX268" s="485"/>
      <c r="AY268" s="485"/>
      <c r="AZ268" s="485"/>
      <c r="BA268" s="485"/>
      <c r="BB268" s="485"/>
      <c r="BC268" s="485"/>
      <c r="BD268" s="485"/>
      <c r="BE268" s="485"/>
      <c r="BF268" s="485"/>
      <c r="BG268" s="485"/>
      <c r="BH268" s="485"/>
      <c r="BI268" s="485"/>
      <c r="BJ268" s="485"/>
      <c r="BK268" s="485"/>
      <c r="BL268" s="485"/>
      <c r="BM268" s="485"/>
      <c r="BN268" s="485"/>
      <c r="BO268" s="485"/>
      <c r="BP268" s="485"/>
      <c r="BQ268" s="485"/>
      <c r="BR268" s="485"/>
      <c r="BS268" s="485"/>
      <c r="BT268" s="485"/>
      <c r="BU268" s="485"/>
      <c r="BV268" s="485"/>
      <c r="BW268" s="485"/>
      <c r="BX268" s="485"/>
      <c r="BY268" s="485"/>
      <c r="BZ268" s="485"/>
      <c r="CA268" s="485"/>
      <c r="CB268" s="485"/>
      <c r="CC268" s="37"/>
      <c r="CD268" s="317"/>
      <c r="CE268" s="317"/>
      <c r="CF268" s="8" t="s">
        <v>207</v>
      </c>
      <c r="CH268" s="321" t="e">
        <f>CH266*Insert_Finance!$D$32</f>
        <v>#DIV/0!</v>
      </c>
      <c r="CI268" s="321" t="e">
        <f ca="1">CI266*Insert_Finance!$D$32</f>
        <v>#DIV/0!</v>
      </c>
      <c r="CJ268" s="321" t="e">
        <f ca="1">CJ266*Insert_Finance!$D$32</f>
        <v>#DIV/0!</v>
      </c>
      <c r="CK268" s="321" t="e">
        <f ca="1">CK266*Insert_Finance!$D$32</f>
        <v>#DIV/0!</v>
      </c>
      <c r="CL268" s="321" t="e">
        <f ca="1">CL266*Insert_Finance!$D$32</f>
        <v>#DIV/0!</v>
      </c>
      <c r="CM268" s="321" t="e">
        <f ca="1">CM266*Insert_Finance!$D$32</f>
        <v>#DIV/0!</v>
      </c>
      <c r="CN268" s="321" t="e">
        <f ca="1">CN266*Insert_Finance!$D$32</f>
        <v>#DIV/0!</v>
      </c>
      <c r="CO268" s="321" t="e">
        <f ca="1">CO266*Insert_Finance!$D$32</f>
        <v>#DIV/0!</v>
      </c>
      <c r="CP268" s="321" t="e">
        <f ca="1">CP266*Insert_Finance!$D$32</f>
        <v>#DIV/0!</v>
      </c>
      <c r="CQ268" s="321" t="e">
        <f ca="1">CQ266*Insert_Finance!$D$32</f>
        <v>#DIV/0!</v>
      </c>
      <c r="CR268" s="321" t="e">
        <f ca="1">CR266*Insert_Finance!$D$32</f>
        <v>#DIV/0!</v>
      </c>
      <c r="CS268" s="321" t="e">
        <f ca="1">CS266*Insert_Finance!$D$32</f>
        <v>#DIV/0!</v>
      </c>
      <c r="CT268" s="321" t="e">
        <f ca="1">CT266*Insert_Finance!$D$32</f>
        <v>#DIV/0!</v>
      </c>
      <c r="CU268" s="321" t="e">
        <f ca="1">CU266*Insert_Finance!$D$32</f>
        <v>#DIV/0!</v>
      </c>
      <c r="CV268" s="321" t="e">
        <f ca="1">CV266*Insert_Finance!$D$32</f>
        <v>#DIV/0!</v>
      </c>
      <c r="CW268" s="321" t="e">
        <f ca="1">CW266*Insert_Finance!$D$32</f>
        <v>#DIV/0!</v>
      </c>
      <c r="CX268" s="321" t="e">
        <f ca="1">CX266*Insert_Finance!$D$32</f>
        <v>#DIV/0!</v>
      </c>
      <c r="CY268" s="321" t="e">
        <f ca="1">CY266*Insert_Finance!$D$32</f>
        <v>#DIV/0!</v>
      </c>
      <c r="CZ268" s="321" t="e">
        <f ca="1">CZ266*Insert_Finance!$D$32</f>
        <v>#DIV/0!</v>
      </c>
      <c r="DA268" s="321" t="e">
        <f ca="1">DA266*Insert_Finance!$D$32</f>
        <v>#DIV/0!</v>
      </c>
    </row>
    <row r="269" spans="2:105" ht="15" hidden="1" customHeight="1" outlineLevel="1">
      <c r="B269" s="287"/>
      <c r="C269" s="310"/>
      <c r="D269" s="310"/>
      <c r="E269" s="310"/>
      <c r="F269" s="311" t="str">
        <f>_xlfn.IFNA(INDEX(Table_Def[[Asset category]:[Unit]],MATCH(Insert_Assets!C269,Table_Def[Asset category],0),2),"")</f>
        <v/>
      </c>
      <c r="G269" s="481"/>
      <c r="H269" s="440" t="s">
        <v>221</v>
      </c>
      <c r="I269" s="544">
        <f t="shared" si="738"/>
        <v>0</v>
      </c>
      <c r="J269" s="378"/>
      <c r="K269" s="379"/>
      <c r="L269" s="544">
        <f t="shared" si="807"/>
        <v>0</v>
      </c>
      <c r="M269" s="543">
        <f t="shared" si="713"/>
        <v>1</v>
      </c>
      <c r="N269" s="544">
        <f t="shared" si="655"/>
        <v>0</v>
      </c>
      <c r="O269" s="208">
        <f>_xlfn.IFNA(IF(INDEX(Table_Def[],MATCH(C269,Table_Def[Asset category],0),3)=0,20,INDEX(Table_Def[],MATCH(C269,Table_Def[Asset category],0),3)),0)</f>
        <v>0</v>
      </c>
      <c r="Q269" s="484"/>
      <c r="R269" s="208"/>
      <c r="S269" s="208"/>
      <c r="T269" s="208"/>
      <c r="U269" s="485"/>
      <c r="V269" s="485"/>
      <c r="W269" s="485"/>
      <c r="X269" s="485"/>
      <c r="Y269" s="485"/>
      <c r="Z269" s="485"/>
      <c r="AA269" s="485"/>
      <c r="AB269" s="485"/>
      <c r="AC269" s="485"/>
      <c r="AD269" s="485"/>
      <c r="AE269" s="485"/>
      <c r="AF269" s="485"/>
      <c r="AG269" s="485"/>
      <c r="AH269" s="485"/>
      <c r="AI269" s="485"/>
      <c r="AJ269" s="485"/>
      <c r="AK269" s="485"/>
      <c r="AL269" s="485"/>
      <c r="AM269" s="485"/>
      <c r="AN269" s="485"/>
      <c r="AO269" s="485"/>
      <c r="AP269" s="485"/>
      <c r="AQ269" s="485"/>
      <c r="AR269" s="485"/>
      <c r="AS269" s="485"/>
      <c r="AT269" s="485"/>
      <c r="AU269" s="485"/>
      <c r="AV269" s="485"/>
      <c r="AW269" s="485"/>
      <c r="AX269" s="485"/>
      <c r="AY269" s="485"/>
      <c r="AZ269" s="485"/>
      <c r="BA269" s="485"/>
      <c r="BB269" s="485"/>
      <c r="BC269" s="485"/>
      <c r="BD269" s="485"/>
      <c r="BE269" s="485"/>
      <c r="BF269" s="485"/>
      <c r="BG269" s="485"/>
      <c r="BH269" s="485"/>
      <c r="BI269" s="485"/>
      <c r="BJ269" s="485"/>
      <c r="BK269" s="485"/>
      <c r="BL269" s="485"/>
      <c r="BM269" s="485"/>
      <c r="BN269" s="485"/>
      <c r="BO269" s="485"/>
      <c r="BP269" s="485"/>
      <c r="BQ269" s="485"/>
      <c r="BR269" s="485"/>
      <c r="BS269" s="485"/>
      <c r="BT269" s="485"/>
      <c r="BU269" s="485"/>
      <c r="BV269" s="485"/>
      <c r="BW269" s="485"/>
      <c r="BX269" s="485"/>
      <c r="BY269" s="485"/>
      <c r="BZ269" s="485"/>
      <c r="CA269" s="485"/>
      <c r="CB269" s="485"/>
      <c r="CC269" s="37"/>
      <c r="CD269" s="317"/>
      <c r="CE269" s="317"/>
      <c r="CF269" s="8" t="s">
        <v>208</v>
      </c>
      <c r="CG269" s="321"/>
      <c r="CH269" s="321">
        <f ca="1">IF(CH266=0,0,
IF(CH266&lt;1,0,
IF($O263-CH264&lt;&gt;$O263,-PMT(Insert_Finance!$D$32,$O263,OFFSET(CH266,,(CH264-$O263),1,1),0,0),
IF(CH264=0,0,CG269))))</f>
        <v>0</v>
      </c>
      <c r="CI269" s="321">
        <f ca="1">IF(CI266=0,0,
IF(CI266&lt;1,0,
IF($O263-CI264&lt;&gt;$O263,-PMT(Insert_Finance!$D$32,$O263,OFFSET(CI266,,(CI264-$O263),1,1),0,0),
IF(CI264=0,0,CH269))))</f>
        <v>0</v>
      </c>
      <c r="CJ269" s="321">
        <f ca="1">IF(CJ266=0,0,
IF(CJ266&lt;1,0,
IF($O263-CJ264&lt;&gt;$O263,-PMT(Insert_Finance!$D$32,$O263,OFFSET(CJ266,,(CJ264-$O263),1,1),0,0),
IF(CJ264=0,0,CI269))))</f>
        <v>0</v>
      </c>
      <c r="CK269" s="321">
        <f ca="1">IF(CK266=0,0,
IF(CK266&lt;1,0,
IF($O263-CK264&lt;&gt;$O263,-PMT(Insert_Finance!$D$32,$O263,OFFSET(CK266,,(CK264-$O263),1,1),0,0),
IF(CK264=0,0,CJ269))))</f>
        <v>0</v>
      </c>
      <c r="CL269" s="321">
        <f ca="1">IF(CL266=0,0,
IF(CL266&lt;1,0,
IF($O263-CL264&lt;&gt;$O263,-PMT(Insert_Finance!$D$32,$O263,OFFSET(CL266,,(CL264-$O263),1,1),0,0),
IF(CL264=0,0,CK269))))</f>
        <v>0</v>
      </c>
      <c r="CM269" s="321">
        <f ca="1">IF(CM266=0,0,
IF(CM266&lt;1,0,
IF($O263-CM264&lt;&gt;$O263,-PMT(Insert_Finance!$D$32,$O263,OFFSET(CM266,,(CM264-$O263),1,1),0,0),
IF(CM264=0,0,CL269))))</f>
        <v>0</v>
      </c>
      <c r="CN269" s="321">
        <f ca="1">IF(CN266=0,0,
IF(CN266&lt;1,0,
IF($O263-CN264&lt;&gt;$O263,-PMT(Insert_Finance!$D$32,$O263,OFFSET(CN266,,(CN264-$O263),1,1),0,0),
IF(CN264=0,0,CM269))))</f>
        <v>0</v>
      </c>
      <c r="CO269" s="321">
        <f ca="1">IF(CO266=0,0,
IF(CO266&lt;1,0,
IF($O263-CO264&lt;&gt;$O263,-PMT(Insert_Finance!$D$32,$O263,OFFSET(CO266,,(CO264-$O263),1,1),0,0),
IF(CO264=0,0,CN269))))</f>
        <v>0</v>
      </c>
      <c r="CP269" s="321">
        <f ca="1">IF(CP266=0,0,
IF(CP266&lt;1,0,
IF($O263-CP264&lt;&gt;$O263,-PMT(Insert_Finance!$D$32,$O263,OFFSET(CP266,,(CP264-$O263),1,1),0,0),
IF(CP264=0,0,CO269))))</f>
        <v>0</v>
      </c>
      <c r="CQ269" s="321">
        <f ca="1">IF(CQ266=0,0,
IF(CQ266&lt;1,0,
IF($O263-CQ264&lt;&gt;$O263,-PMT(Insert_Finance!$D$32,$O263,OFFSET(CQ266,,(CQ264-$O263),1,1),0,0),
IF(CQ264=0,0,CP269))))</f>
        <v>0</v>
      </c>
      <c r="CR269" s="321">
        <f ca="1">IF(CR266=0,0,
IF(CR266&lt;1,0,
IF($O263-CR264&lt;&gt;$O263,-PMT(Insert_Finance!$D$32,$O263,OFFSET(CR266,,(CR264-$O263),1,1),0,0),
IF(CR264=0,0,CQ269))))</f>
        <v>0</v>
      </c>
      <c r="CS269" s="321">
        <f ca="1">IF(CS266=0,0,
IF(CS266&lt;1,0,
IF($O263-CS264&lt;&gt;$O263,-PMT(Insert_Finance!$D$32,$O263,OFFSET(CS266,,(CS264-$O263),1,1),0,0),
IF(CS264=0,0,CR269))))</f>
        <v>0</v>
      </c>
      <c r="CT269" s="321">
        <f ca="1">IF(CT266=0,0,
IF(CT266&lt;1,0,
IF($O263-CT264&lt;&gt;$O263,-PMT(Insert_Finance!$D$32,$O263,OFFSET(CT266,,(CT264-$O263),1,1),0,0),
IF(CT264=0,0,CS269))))</f>
        <v>0</v>
      </c>
      <c r="CU269" s="321">
        <f ca="1">IF(CU266=0,0,
IF(CU266&lt;1,0,
IF($O263-CU264&lt;&gt;$O263,-PMT(Insert_Finance!$D$32,$O263,OFFSET(CU266,,(CU264-$O263),1,1),0,0),
IF(CU264=0,0,CT269))))</f>
        <v>0</v>
      </c>
      <c r="CV269" s="321">
        <f ca="1">IF(CV266=0,0,
IF(CV266&lt;1,0,
IF($O263-CV264&lt;&gt;$O263,-PMT(Insert_Finance!$D$32,$O263,OFFSET(CV266,,(CV264-$O263),1,1),0,0),
IF(CV264=0,0,CU269))))</f>
        <v>0</v>
      </c>
      <c r="CW269" s="321">
        <f ca="1">IF(CW266=0,0,
IF(CW266&lt;1,0,
IF($O263-CW264&lt;&gt;$O263,-PMT(Insert_Finance!$D$32,$O263,OFFSET(CW266,,(CW264-$O263),1,1),0,0),
IF(CW264=0,0,CV269))))</f>
        <v>0</v>
      </c>
      <c r="CX269" s="321">
        <f ca="1">IF(CX266=0,0,
IF(CX266&lt;1,0,
IF($O263-CX264&lt;&gt;$O263,-PMT(Insert_Finance!$D$32,$O263,OFFSET(CX266,,(CX264-$O263),1,1),0,0),
IF(CX264=0,0,CW269))))</f>
        <v>0</v>
      </c>
      <c r="CY269" s="321">
        <f ca="1">IF(CY266=0,0,
IF(CY266&lt;1,0,
IF($O263-CY264&lt;&gt;$O263,-PMT(Insert_Finance!$D$32,$O263,OFFSET(CY266,,(CY264-$O263),1,1),0,0),
IF(CY264=0,0,CX269))))</f>
        <v>0</v>
      </c>
      <c r="CZ269" s="321">
        <f ca="1">IF(CZ266=0,0,
IF(CZ266&lt;1,0,
IF($O263-CZ264&lt;&gt;$O263,-PMT(Insert_Finance!$D$32,$O263,OFFSET(CZ266,,(CZ264-$O263),1,1),0,0),
IF(CZ264=0,0,CY269))))</f>
        <v>0</v>
      </c>
      <c r="DA269" s="321">
        <f ca="1">IF(DA266=0,0,
IF(DA266&lt;1,0,
IF($O263-DA264&lt;&gt;$O263,-PMT(Insert_Finance!$D$32,$O263,OFFSET(DA266,,(DA264-$O263),1,1),0,0),
IF(DA264=0,0,CZ269))))</f>
        <v>0</v>
      </c>
    </row>
    <row r="270" spans="2:105" ht="30" customHeight="1" collapsed="1">
      <c r="B270" s="287"/>
      <c r="C270" s="310"/>
      <c r="D270" s="310"/>
      <c r="E270" s="310">
        <f>Insert_Villages!E43</f>
        <v>0</v>
      </c>
      <c r="F270" s="311" t="str">
        <f>_xlfn.IFNA(INDEX(Table_Def[[Asset category]:[Unit]],MATCH(Insert_Assets!C270,Table_Def[Asset category],0),2),"")</f>
        <v/>
      </c>
      <c r="G270" s="481"/>
      <c r="H270" s="440" t="s">
        <v>221</v>
      </c>
      <c r="I270" s="544">
        <f t="shared" si="738"/>
        <v>0</v>
      </c>
      <c r="J270" s="376"/>
      <c r="K270" s="310"/>
      <c r="L270" s="544">
        <f t="shared" si="807"/>
        <v>0</v>
      </c>
      <c r="M270" s="543">
        <f t="shared" si="713"/>
        <v>1</v>
      </c>
      <c r="N270" s="544">
        <f t="shared" si="655"/>
        <v>0</v>
      </c>
      <c r="O270" s="208">
        <f>_xlfn.IFNA(IF(INDEX(Table_Def[],MATCH(C270,Table_Def[Asset category],0),3)=0,20,INDEX(Table_Def[],MATCH(C270,Table_Def[Asset category],0),3)),0)</f>
        <v>0</v>
      </c>
      <c r="Q270" s="484"/>
      <c r="R270" s="208"/>
      <c r="S270" s="208"/>
      <c r="T270" s="208"/>
      <c r="U270" s="485">
        <f>SUMIF($CH$7:$DA$7,U$16,$CH274:$DA274)</f>
        <v>0</v>
      </c>
      <c r="V270" s="485">
        <f>SUMIF($CH$7:$DA$7,U$16,$CH273:$DA273)</f>
        <v>0</v>
      </c>
      <c r="W270" s="485">
        <f>SUMIF($CH$7:$DA$7,U$16,$CH275:$DA275)</f>
        <v>0</v>
      </c>
      <c r="X270" s="485">
        <f>SUMIF($CH$7:$DA$7,X$16,$CH274:$DA274)</f>
        <v>0</v>
      </c>
      <c r="Y270" s="485">
        <f>SUMIF($CH$7:$DA$7,X$16,$CH273:$DA273)</f>
        <v>0</v>
      </c>
      <c r="Z270" s="485">
        <f>SUMIF($CH$7:$DA$7,X$16,$CH275:$DA275)</f>
        <v>0</v>
      </c>
      <c r="AA270" s="485">
        <f>SUMIF($CH$7:$DA$7,AA$16,$CH274:$DA274)</f>
        <v>0</v>
      </c>
      <c r="AB270" s="485">
        <f>SUMIF($CH$7:$DA$7,AA$16,$CH273:$DA273)</f>
        <v>0</v>
      </c>
      <c r="AC270" s="485">
        <f>SUMIF($CH$7:$DA$7,AA$16,$CH275:$DA275)</f>
        <v>0</v>
      </c>
      <c r="AD270" s="485">
        <f>SUMIF($CH$7:$DA$7,AD$16,$CH274:$DA274)</f>
        <v>0</v>
      </c>
      <c r="AE270" s="485">
        <f>SUMIF($CH$7:$DA$7,AD$16,$CH273:$DA273)</f>
        <v>0</v>
      </c>
      <c r="AF270" s="485">
        <f>SUMIF($CH$7:$DA$7,AD$16,$CH275:$DA275)</f>
        <v>0</v>
      </c>
      <c r="AG270" s="485">
        <f>SUMIF($CH$7:$DA$7,AG$16,$CH274:$DA274)</f>
        <v>0</v>
      </c>
      <c r="AH270" s="485">
        <f>SUMIF($CH$7:$DA$7,AG$16,$CH273:$DA273)</f>
        <v>0</v>
      </c>
      <c r="AI270" s="485">
        <f>SUMIF($CH$7:$DA$7,AG$16,$CH275:$DA275)</f>
        <v>0</v>
      </c>
      <c r="AJ270" s="485">
        <f>SUMIF($CH$7:$DA$7,AJ$16,$CH274:$DA274)</f>
        <v>0</v>
      </c>
      <c r="AK270" s="485">
        <f>SUMIF($CH$7:$DA$7,AJ$16,$CH273:$DA273)</f>
        <v>0</v>
      </c>
      <c r="AL270" s="485">
        <f>SUMIF($CH$7:$DA$7,AJ$16,$CH275:$DA275)</f>
        <v>0</v>
      </c>
      <c r="AM270" s="485">
        <f>SUMIF($CH$7:$DA$7,AM$16,$CH274:$DA274)</f>
        <v>0</v>
      </c>
      <c r="AN270" s="485">
        <f>SUMIF($CH$7:$DA$7,AM$16,$CH273:$DA273)</f>
        <v>0</v>
      </c>
      <c r="AO270" s="485">
        <f>SUMIF($CH$7:$DA$7,AM$16,$CH275:$DA275)</f>
        <v>0</v>
      </c>
      <c r="AP270" s="485">
        <f>SUMIF($CH$7:$DA$7,AP$16,$CH274:$DA274)</f>
        <v>0</v>
      </c>
      <c r="AQ270" s="485">
        <f>SUMIF($CH$7:$DA$7,AP$16,$CH273:$DA273)</f>
        <v>0</v>
      </c>
      <c r="AR270" s="485">
        <f>SUMIF($CH$7:$DA$7,AP$16,$CH275:$DA275)</f>
        <v>0</v>
      </c>
      <c r="AS270" s="485">
        <f>SUMIF($CH$7:$DA$7,AS$16,$CH274:$DA274)</f>
        <v>0</v>
      </c>
      <c r="AT270" s="485">
        <f>SUMIF($CH$7:$DA$7,AS$16,$CH273:$DA273)</f>
        <v>0</v>
      </c>
      <c r="AU270" s="485">
        <f>SUMIF($CH$7:$DA$7,AS$16,$CH275:$DA275)</f>
        <v>0</v>
      </c>
      <c r="AV270" s="485">
        <f>SUMIF($CH$7:$DA$7,AV$16,$CH274:$DA274)</f>
        <v>0</v>
      </c>
      <c r="AW270" s="485">
        <f>SUMIF($CH$7:$DA$7,AV$16,$CH273:$DA273)</f>
        <v>0</v>
      </c>
      <c r="AX270" s="485">
        <f>SUMIF($CH$7:$DA$7,AV$16,$CH275:$DA275)</f>
        <v>0</v>
      </c>
      <c r="AY270" s="485">
        <f>SUMIF($CH$7:$DA$7,AY$16,$CH274:$DA274)</f>
        <v>0</v>
      </c>
      <c r="AZ270" s="485">
        <f>SUMIF($CH$7:$DA$7,AY$16,$CH273:$DA273)</f>
        <v>0</v>
      </c>
      <c r="BA270" s="485">
        <f>SUMIF($CH$7:$DA$7,AY$16,$CH275:$DA275)</f>
        <v>0</v>
      </c>
      <c r="BB270" s="485">
        <f>SUMIF($CH$7:$DA$7,BB$16,$CH274:$DA274)</f>
        <v>0</v>
      </c>
      <c r="BC270" s="485">
        <f>SUMIF($CH$7:$DA$7,BB$16,$CH273:$DA273)</f>
        <v>0</v>
      </c>
      <c r="BD270" s="485">
        <f>SUMIF($CH$7:$DA$7,BB$16,$CH275:$DA275)</f>
        <v>0</v>
      </c>
      <c r="BE270" s="485">
        <f>SUMIF($CH$7:$DA$7,BE$16,$CH274:$DA274)</f>
        <v>0</v>
      </c>
      <c r="BF270" s="485">
        <f>SUMIF($CH$7:$DA$7,BE$16,$CH273:$DA273)</f>
        <v>0</v>
      </c>
      <c r="BG270" s="485">
        <f>SUMIF($CH$7:$DA$7,BE$16,$CH275:$DA275)</f>
        <v>0</v>
      </c>
      <c r="BH270" s="485">
        <f>SUMIF($CH$7:$DA$7,BH$16,$CH274:$DA274)</f>
        <v>0</v>
      </c>
      <c r="BI270" s="485">
        <f>SUMIF($CH$7:$DA$7,BH$16,$CH273:$DA273)</f>
        <v>0</v>
      </c>
      <c r="BJ270" s="485">
        <f>SUMIF($CH$7:$DA$7,BH$16,$CH275:$DA275)</f>
        <v>0</v>
      </c>
      <c r="BK270" s="485">
        <f>SUMIF($CH$7:$DA$7,BK$16,$CH274:$DA274)</f>
        <v>0</v>
      </c>
      <c r="BL270" s="485">
        <f>SUMIF($CH$7:$DA$7,BK$16,$CH273:$DA273)</f>
        <v>0</v>
      </c>
      <c r="BM270" s="485">
        <f>SUMIF($CH$7:$DA$7,BK$16,$CH275:$DA275)</f>
        <v>0</v>
      </c>
      <c r="BN270" s="485">
        <f>SUMIF($CH$7:$DA$7,BN$16,$CH274:$DA274)</f>
        <v>0</v>
      </c>
      <c r="BO270" s="485">
        <f>SUMIF($CH$7:$DA$7,BN$16,$CH273:$DA273)</f>
        <v>0</v>
      </c>
      <c r="BP270" s="485">
        <f>SUMIF($CH$7:$DA$7,BN$16,$CH275:$DA275)</f>
        <v>0</v>
      </c>
      <c r="BQ270" s="485">
        <f>SUMIF($CH$7:$DA$7,BQ$16,$CH274:$DA274)</f>
        <v>0</v>
      </c>
      <c r="BR270" s="485">
        <f>SUMIF($CH$7:$DA$7,BQ$16,$CH273:$DA273)</f>
        <v>0</v>
      </c>
      <c r="BS270" s="485">
        <f>SUMIF($CH$7:$DA$7,BQ$16,$CH275:$DA275)</f>
        <v>0</v>
      </c>
      <c r="BT270" s="485">
        <f>SUMIF($CH$7:$DA$7,BT$16,$CH274:$DA274)</f>
        <v>0</v>
      </c>
      <c r="BU270" s="485">
        <f>SUMIF($CH$7:$DA$7,BT$16,$CH273:$DA273)</f>
        <v>0</v>
      </c>
      <c r="BV270" s="485">
        <f>SUMIF($CH$7:$DA$7,BT$16,$CH275:$DA275)</f>
        <v>0</v>
      </c>
      <c r="BW270" s="485">
        <f>SUMIF($CH$7:$DA$7,BW$16,$CH274:$DA274)</f>
        <v>0</v>
      </c>
      <c r="BX270" s="485">
        <f>SUMIF($CH$7:$DA$7,BW$16,$CH273:$DA273)</f>
        <v>0</v>
      </c>
      <c r="BY270" s="485">
        <f>SUMIF($CH$7:$DA$7,BW$16,$CH275:$DA275)</f>
        <v>0</v>
      </c>
      <c r="BZ270" s="485">
        <f>SUMIF($CH$7:$DA$7,BZ$16,$CH274:$DA274)</f>
        <v>0</v>
      </c>
      <c r="CA270" s="485">
        <f>SUMIF($CH$7:$DA$7,BZ$16,$CH273:$DA273)</f>
        <v>0</v>
      </c>
      <c r="CB270" s="485">
        <f>SUMIF($CH$7:$DA$7,BZ$16,$CH275:$DA275)</f>
        <v>0</v>
      </c>
      <c r="CC270" s="37"/>
      <c r="CD270" s="317"/>
      <c r="CE270" s="317"/>
      <c r="CG270" s="72"/>
      <c r="CH270" s="321"/>
    </row>
    <row r="271" spans="2:105" ht="15" hidden="1" customHeight="1" outlineLevel="1">
      <c r="B271" s="287"/>
      <c r="C271" s="310"/>
      <c r="D271" s="310"/>
      <c r="E271" s="310"/>
      <c r="F271" s="311" t="str">
        <f>_xlfn.IFNA(INDEX(Table_Def[[Asset category]:[Unit]],MATCH(Insert_Assets!C271,Table_Def[Asset category],0),2),"")</f>
        <v/>
      </c>
      <c r="G271" s="481"/>
      <c r="H271" s="440" t="s">
        <v>221</v>
      </c>
      <c r="I271" s="544">
        <f t="shared" si="738"/>
        <v>0</v>
      </c>
      <c r="J271" s="378"/>
      <c r="K271" s="310"/>
      <c r="L271" s="544">
        <f t="shared" si="807"/>
        <v>0</v>
      </c>
      <c r="M271" s="543">
        <f t="shared" si="713"/>
        <v>1</v>
      </c>
      <c r="N271" s="544">
        <f t="shared" si="655"/>
        <v>0</v>
      </c>
      <c r="O271" s="208">
        <f>_xlfn.IFNA(IF(INDEX(Table_Def[],MATCH(C271,Table_Def[Asset category],0),3)=0,20,INDEX(Table_Def[],MATCH(C271,Table_Def[Asset category],0),3)),0)</f>
        <v>0</v>
      </c>
      <c r="Q271" s="484"/>
      <c r="R271" s="208"/>
      <c r="S271" s="208"/>
      <c r="T271" s="208"/>
      <c r="U271" s="485"/>
      <c r="V271" s="485"/>
      <c r="W271" s="485"/>
      <c r="X271" s="485"/>
      <c r="Y271" s="485"/>
      <c r="Z271" s="485"/>
      <c r="AA271" s="485"/>
      <c r="AB271" s="485"/>
      <c r="AC271" s="485"/>
      <c r="AD271" s="485"/>
      <c r="AE271" s="485"/>
      <c r="AF271" s="485"/>
      <c r="AG271" s="485"/>
      <c r="AH271" s="485"/>
      <c r="AI271" s="485"/>
      <c r="AJ271" s="485"/>
      <c r="AK271" s="485"/>
      <c r="AL271" s="485"/>
      <c r="AM271" s="485"/>
      <c r="AN271" s="485"/>
      <c r="AO271" s="485"/>
      <c r="AP271" s="485"/>
      <c r="AQ271" s="485"/>
      <c r="AR271" s="485"/>
      <c r="AS271" s="485"/>
      <c r="AT271" s="485"/>
      <c r="AU271" s="485"/>
      <c r="AV271" s="485"/>
      <c r="AW271" s="485"/>
      <c r="AX271" s="485"/>
      <c r="AY271" s="485"/>
      <c r="AZ271" s="485"/>
      <c r="BA271" s="485"/>
      <c r="BB271" s="485"/>
      <c r="BC271" s="485"/>
      <c r="BD271" s="485"/>
      <c r="BE271" s="485"/>
      <c r="BF271" s="485"/>
      <c r="BG271" s="485"/>
      <c r="BH271" s="485"/>
      <c r="BI271" s="485"/>
      <c r="BJ271" s="485"/>
      <c r="BK271" s="485"/>
      <c r="BL271" s="485"/>
      <c r="BM271" s="485"/>
      <c r="BN271" s="485"/>
      <c r="BO271" s="485"/>
      <c r="BP271" s="485"/>
      <c r="BQ271" s="485"/>
      <c r="BR271" s="485"/>
      <c r="BS271" s="485"/>
      <c r="BT271" s="485"/>
      <c r="BU271" s="485"/>
      <c r="BV271" s="485"/>
      <c r="BW271" s="485"/>
      <c r="BX271" s="485"/>
      <c r="BY271" s="485"/>
      <c r="BZ271" s="485"/>
      <c r="CA271" s="485"/>
      <c r="CB271" s="485"/>
      <c r="CC271" s="37"/>
      <c r="CD271" s="317"/>
      <c r="CE271" s="317"/>
      <c r="CF271" s="8" t="s">
        <v>218</v>
      </c>
      <c r="CG271" s="72"/>
      <c r="CH271" s="320">
        <f>IF($J270=CH$7,$O270,
IF(CG270&gt;0,CG270-1,0))</f>
        <v>0</v>
      </c>
      <c r="CI271" s="320">
        <f ca="1">IF(OR($J270=CI$7,CH272=$O270),$O270,
IF(CH271&gt;0,CH271-1,0))</f>
        <v>0</v>
      </c>
      <c r="CJ271" s="320">
        <f t="shared" ref="CJ271" ca="1" si="811">IF(OR($J270=CJ$7,CI272=$O270),$O270,
IF(CI271&gt;0,CI271-1,0))</f>
        <v>0</v>
      </c>
      <c r="CK271" s="320">
        <f t="shared" ref="CK271" ca="1" si="812">IF(OR($J270=CK$7,CJ272=$O270),$O270,
IF(CJ271&gt;0,CJ271-1,0))</f>
        <v>0</v>
      </c>
      <c r="CL271" s="320">
        <f t="shared" ref="CL271" ca="1" si="813">IF(OR($J270=CL$7,CK272=$O270),$O270,
IF(CK271&gt;0,CK271-1,0))</f>
        <v>0</v>
      </c>
      <c r="CM271" s="320">
        <f t="shared" ref="CM271" ca="1" si="814">IF(OR($J270=CM$7,CL272=$O270),$O270,
IF(CL271&gt;0,CL271-1,0))</f>
        <v>0</v>
      </c>
      <c r="CN271" s="320">
        <f t="shared" ref="CN271" ca="1" si="815">IF(OR($J270=CN$7,CM272=$O270),$O270,
IF(CM271&gt;0,CM271-1,0))</f>
        <v>0</v>
      </c>
      <c r="CO271" s="320">
        <f t="shared" ref="CO271" ca="1" si="816">IF(OR($J270=CO$7,CN272=$O270),$O270,
IF(CN271&gt;0,CN271-1,0))</f>
        <v>0</v>
      </c>
      <c r="CP271" s="320">
        <f t="shared" ref="CP271" ca="1" si="817">IF(OR($J270=CP$7,CO272=$O270),$O270,
IF(CO271&gt;0,CO271-1,0))</f>
        <v>0</v>
      </c>
      <c r="CQ271" s="320">
        <f t="shared" ref="CQ271" ca="1" si="818">IF(OR($J270=CQ$7,CP272=$O270),$O270,
IF(CP271&gt;0,CP271-1,0))</f>
        <v>0</v>
      </c>
      <c r="CR271" s="320">
        <f t="shared" ref="CR271" ca="1" si="819">IF(OR($J270=CR$7,CQ272=$O270),$O270,
IF(CQ271&gt;0,CQ271-1,0))</f>
        <v>0</v>
      </c>
      <c r="CS271" s="320">
        <f t="shared" ref="CS271" ca="1" si="820">IF(OR($J270=CS$7,CR272=$O270),$O270,
IF(CR271&gt;0,CR271-1,0))</f>
        <v>0</v>
      </c>
      <c r="CT271" s="320">
        <f t="shared" ref="CT271" ca="1" si="821">IF(OR($J270=CT$7,CS272=$O270),$O270,
IF(CS271&gt;0,CS271-1,0))</f>
        <v>0</v>
      </c>
      <c r="CU271" s="320">
        <f t="shared" ref="CU271" ca="1" si="822">IF(OR($J270=CU$7,CT272=$O270),$O270,
IF(CT271&gt;0,CT271-1,0))</f>
        <v>0</v>
      </c>
      <c r="CV271" s="320">
        <f t="shared" ref="CV271" ca="1" si="823">IF(OR($J270=CV$7,CU272=$O270),$O270,
IF(CU271&gt;0,CU271-1,0))</f>
        <v>0</v>
      </c>
      <c r="CW271" s="320">
        <f t="shared" ref="CW271" ca="1" si="824">IF(OR($J270=CW$7,CV272=$O270),$O270,
IF(CV271&gt;0,CV271-1,0))</f>
        <v>0</v>
      </c>
      <c r="CX271" s="320">
        <f t="shared" ref="CX271" ca="1" si="825">IF(OR($J270=CX$7,CW272=$O270),$O270,
IF(CW271&gt;0,CW271-1,0))</f>
        <v>0</v>
      </c>
      <c r="CY271" s="320">
        <f t="shared" ref="CY271" ca="1" si="826">IF(OR($J270=CY$7,CX272=$O270),$O270,
IF(CX271&gt;0,CX271-1,0))</f>
        <v>0</v>
      </c>
      <c r="CZ271" s="320">
        <f t="shared" ref="CZ271" ca="1" si="827">IF(OR($J270=CZ$7,CY272=$O270),$O270,
IF(CY271&gt;0,CY271-1,0))</f>
        <v>0</v>
      </c>
      <c r="DA271" s="320">
        <f t="shared" ref="DA271" ca="1" si="828">IF(OR($J270=DA$7,CZ272=$O270),$O270,
IF(CZ271&gt;0,CZ271-1,0))</f>
        <v>0</v>
      </c>
    </row>
    <row r="272" spans="2:105" ht="15" hidden="1" customHeight="1" outlineLevel="1">
      <c r="B272" s="287"/>
      <c r="C272" s="310"/>
      <c r="D272" s="310"/>
      <c r="E272" s="310"/>
      <c r="F272" s="311" t="str">
        <f>_xlfn.IFNA(INDEX(Table_Def[[Asset category]:[Unit]],MATCH(Insert_Assets!C272,Table_Def[Asset category],0),2),"")</f>
        <v/>
      </c>
      <c r="G272" s="481"/>
      <c r="H272" s="440" t="s">
        <v>221</v>
      </c>
      <c r="I272" s="544">
        <f t="shared" si="738"/>
        <v>0</v>
      </c>
      <c r="J272" s="378"/>
      <c r="K272" s="310"/>
      <c r="L272" s="544"/>
      <c r="M272" s="543">
        <f t="shared" si="713"/>
        <v>1</v>
      </c>
      <c r="N272" s="544">
        <f t="shared" si="655"/>
        <v>0</v>
      </c>
      <c r="O272" s="208">
        <f>_xlfn.IFNA(IF(INDEX(Table_Def[],MATCH(C272,Table_Def[Asset category],0),3)=0,20,INDEX(Table_Def[],MATCH(C272,Table_Def[Asset category],0),3)),0)</f>
        <v>0</v>
      </c>
      <c r="Q272" s="484"/>
      <c r="R272" s="208"/>
      <c r="S272" s="208"/>
      <c r="T272" s="208"/>
      <c r="U272" s="485"/>
      <c r="V272" s="485"/>
      <c r="W272" s="485"/>
      <c r="X272" s="485"/>
      <c r="Y272" s="485"/>
      <c r="Z272" s="485"/>
      <c r="AA272" s="485"/>
      <c r="AB272" s="485"/>
      <c r="AC272" s="485"/>
      <c r="AD272" s="485"/>
      <c r="AE272" s="485"/>
      <c r="AF272" s="485"/>
      <c r="AG272" s="485"/>
      <c r="AH272" s="485"/>
      <c r="AI272" s="485"/>
      <c r="AJ272" s="485"/>
      <c r="AK272" s="485"/>
      <c r="AL272" s="485"/>
      <c r="AM272" s="485"/>
      <c r="AN272" s="485"/>
      <c r="AO272" s="485"/>
      <c r="AP272" s="485"/>
      <c r="AQ272" s="485"/>
      <c r="AR272" s="485"/>
      <c r="AS272" s="485"/>
      <c r="AT272" s="485"/>
      <c r="AU272" s="485"/>
      <c r="AV272" s="485"/>
      <c r="AW272" s="485"/>
      <c r="AX272" s="485"/>
      <c r="AY272" s="485"/>
      <c r="AZ272" s="485"/>
      <c r="BA272" s="485"/>
      <c r="BB272" s="485"/>
      <c r="BC272" s="485"/>
      <c r="BD272" s="485"/>
      <c r="BE272" s="485"/>
      <c r="BF272" s="485"/>
      <c r="BG272" s="485"/>
      <c r="BH272" s="485"/>
      <c r="BI272" s="485"/>
      <c r="BJ272" s="485"/>
      <c r="BK272" s="485"/>
      <c r="BL272" s="485"/>
      <c r="BM272" s="485"/>
      <c r="BN272" s="485"/>
      <c r="BO272" s="485"/>
      <c r="BP272" s="485"/>
      <c r="BQ272" s="485"/>
      <c r="BR272" s="485"/>
      <c r="BS272" s="485"/>
      <c r="BT272" s="485"/>
      <c r="BU272" s="485"/>
      <c r="BV272" s="485"/>
      <c r="BW272" s="485"/>
      <c r="BX272" s="485"/>
      <c r="BY272" s="485"/>
      <c r="BZ272" s="485"/>
      <c r="CA272" s="485"/>
      <c r="CB272" s="485"/>
      <c r="CC272" s="37"/>
      <c r="CD272" s="317"/>
      <c r="CE272" s="317"/>
      <c r="CF272" s="8" t="s">
        <v>219</v>
      </c>
      <c r="CG272" s="72"/>
      <c r="CH272" s="320">
        <f t="shared" ref="CH272" ca="1" si="829">IF(AND(CH271=$O270,CH271&gt;0),1,IF(CH271=0,0,OFFSET(CH271,,(CH271-$O270),1,1)-CH271+1))</f>
        <v>0</v>
      </c>
      <c r="CI272" s="320">
        <f ca="1">IF(AND(CI271=$O270,CI271&gt;0),1,IF(CI271=0,0,OFFSET(CI271,,(CI271-$O270),1,1)-CI271+1))</f>
        <v>0</v>
      </c>
      <c r="CJ272" s="320">
        <f t="shared" ref="CJ272:DA272" ca="1" si="830">IF(AND(CJ271=$O270,CJ271&gt;0),1,IF(CJ271=0,0,OFFSET(CJ271,,(CJ271-$O270),1,1)-CJ271+1))</f>
        <v>0</v>
      </c>
      <c r="CK272" s="320">
        <f t="shared" ca="1" si="830"/>
        <v>0</v>
      </c>
      <c r="CL272" s="320">
        <f t="shared" ca="1" si="830"/>
        <v>0</v>
      </c>
      <c r="CM272" s="320">
        <f t="shared" ca="1" si="830"/>
        <v>0</v>
      </c>
      <c r="CN272" s="320">
        <f t="shared" ca="1" si="830"/>
        <v>0</v>
      </c>
      <c r="CO272" s="320">
        <f t="shared" ca="1" si="830"/>
        <v>0</v>
      </c>
      <c r="CP272" s="320">
        <f t="shared" ca="1" si="830"/>
        <v>0</v>
      </c>
      <c r="CQ272" s="320">
        <f t="shared" ca="1" si="830"/>
        <v>0</v>
      </c>
      <c r="CR272" s="320">
        <f t="shared" ca="1" si="830"/>
        <v>0</v>
      </c>
      <c r="CS272" s="320">
        <f t="shared" ca="1" si="830"/>
        <v>0</v>
      </c>
      <c r="CT272" s="320">
        <f t="shared" ca="1" si="830"/>
        <v>0</v>
      </c>
      <c r="CU272" s="320">
        <f t="shared" ca="1" si="830"/>
        <v>0</v>
      </c>
      <c r="CV272" s="320">
        <f t="shared" ca="1" si="830"/>
        <v>0</v>
      </c>
      <c r="CW272" s="320">
        <f t="shared" ca="1" si="830"/>
        <v>0</v>
      </c>
      <c r="CX272" s="320">
        <f t="shared" ca="1" si="830"/>
        <v>0</v>
      </c>
      <c r="CY272" s="320">
        <f t="shared" ca="1" si="830"/>
        <v>0</v>
      </c>
      <c r="CZ272" s="320">
        <f t="shared" ca="1" si="830"/>
        <v>0</v>
      </c>
      <c r="DA272" s="320">
        <f t="shared" ca="1" si="830"/>
        <v>0</v>
      </c>
    </row>
    <row r="273" spans="2:105" ht="15" hidden="1" customHeight="1" outlineLevel="1">
      <c r="B273" s="287"/>
      <c r="C273" s="310"/>
      <c r="D273" s="310"/>
      <c r="E273" s="310"/>
      <c r="F273" s="311" t="str">
        <f>_xlfn.IFNA(INDEX(Table_Def[[Asset category]:[Unit]],MATCH(Insert_Assets!C273,Table_Def[Asset category],0),2),"")</f>
        <v/>
      </c>
      <c r="G273" s="481"/>
      <c r="H273" s="440" t="s">
        <v>221</v>
      </c>
      <c r="I273" s="544">
        <f t="shared" si="738"/>
        <v>0</v>
      </c>
      <c r="J273" s="378"/>
      <c r="K273" s="310"/>
      <c r="L273" s="544">
        <f t="shared" ref="L273:L278" si="831">SUMIF($K$21:$K$383,K273,$I$21:$I$383)</f>
        <v>0</v>
      </c>
      <c r="M273" s="543">
        <f t="shared" si="713"/>
        <v>1</v>
      </c>
      <c r="N273" s="544">
        <f t="shared" si="655"/>
        <v>0</v>
      </c>
      <c r="O273" s="208">
        <f>_xlfn.IFNA(IF(INDEX(Table_Def[],MATCH(C273,Table_Def[Asset category],0),3)=0,20,INDEX(Table_Def[],MATCH(C273,Table_Def[Asset category],0),3)),0)</f>
        <v>0</v>
      </c>
      <c r="Q273" s="484"/>
      <c r="R273" s="208"/>
      <c r="S273" s="208"/>
      <c r="T273" s="208"/>
      <c r="U273" s="485"/>
      <c r="V273" s="485"/>
      <c r="W273" s="485"/>
      <c r="X273" s="485"/>
      <c r="Y273" s="485"/>
      <c r="Z273" s="485"/>
      <c r="AA273" s="485"/>
      <c r="AB273" s="485"/>
      <c r="AC273" s="485"/>
      <c r="AD273" s="485"/>
      <c r="AE273" s="485"/>
      <c r="AF273" s="485"/>
      <c r="AG273" s="485"/>
      <c r="AH273" s="485"/>
      <c r="AI273" s="485"/>
      <c r="AJ273" s="485"/>
      <c r="AK273" s="485"/>
      <c r="AL273" s="485"/>
      <c r="AM273" s="485"/>
      <c r="AN273" s="485"/>
      <c r="AO273" s="485"/>
      <c r="AP273" s="485"/>
      <c r="AQ273" s="485"/>
      <c r="AR273" s="485"/>
      <c r="AS273" s="485"/>
      <c r="AT273" s="485"/>
      <c r="AU273" s="485"/>
      <c r="AV273" s="485"/>
      <c r="AW273" s="485"/>
      <c r="AX273" s="485"/>
      <c r="AY273" s="485"/>
      <c r="AZ273" s="485"/>
      <c r="BA273" s="485"/>
      <c r="BB273" s="485"/>
      <c r="BC273" s="485"/>
      <c r="BD273" s="485"/>
      <c r="BE273" s="485"/>
      <c r="BF273" s="485"/>
      <c r="BG273" s="485"/>
      <c r="BH273" s="485"/>
      <c r="BI273" s="485"/>
      <c r="BJ273" s="485"/>
      <c r="BK273" s="485"/>
      <c r="BL273" s="485"/>
      <c r="BM273" s="485"/>
      <c r="BN273" s="485"/>
      <c r="BO273" s="485"/>
      <c r="BP273" s="485"/>
      <c r="BQ273" s="485"/>
      <c r="BR273" s="485"/>
      <c r="BS273" s="485"/>
      <c r="BT273" s="485"/>
      <c r="BU273" s="485"/>
      <c r="BV273" s="485"/>
      <c r="BW273" s="485"/>
      <c r="BX273" s="485"/>
      <c r="BY273" s="485"/>
      <c r="BZ273" s="485"/>
      <c r="CA273" s="485"/>
      <c r="CB273" s="485"/>
      <c r="CC273" s="37"/>
      <c r="CD273" s="317"/>
      <c r="CE273" s="317"/>
      <c r="CF273" s="8" t="s">
        <v>205</v>
      </c>
      <c r="CH273" s="321">
        <f t="shared" ref="CH273:CL273" si="832">IF($J270=CH$7,$I270*$M270,IF(CH271=$O270,$I270,
IF(CG273&gt;0,+CG273-CG274,0)))</f>
        <v>0</v>
      </c>
      <c r="CI273" s="321">
        <f t="shared" ca="1" si="832"/>
        <v>0</v>
      </c>
      <c r="CJ273" s="321">
        <f t="shared" ca="1" si="832"/>
        <v>0</v>
      </c>
      <c r="CK273" s="321">
        <f t="shared" ca="1" si="832"/>
        <v>0</v>
      </c>
      <c r="CL273" s="321">
        <f t="shared" ca="1" si="832"/>
        <v>0</v>
      </c>
      <c r="CM273" s="321">
        <f ca="1">IF($J270=CM$7,$I270*$M270,IF(CM271=$O270,$I270,
IF(CL273&gt;0,+CL273-CL274,0)))</f>
        <v>0</v>
      </c>
      <c r="CN273" s="321">
        <f t="shared" ref="CN273:DA273" ca="1" si="833">IF($J270=CN$7,$I270*$M270,IF(CN271=$O270,$I270,
IF(CM273&gt;0,+CM273-CM274,0)))</f>
        <v>0</v>
      </c>
      <c r="CO273" s="321">
        <f t="shared" ca="1" si="833"/>
        <v>0</v>
      </c>
      <c r="CP273" s="321">
        <f t="shared" ca="1" si="833"/>
        <v>0</v>
      </c>
      <c r="CQ273" s="321">
        <f t="shared" ca="1" si="833"/>
        <v>0</v>
      </c>
      <c r="CR273" s="321">
        <f t="shared" ca="1" si="833"/>
        <v>0</v>
      </c>
      <c r="CS273" s="321">
        <f t="shared" ca="1" si="833"/>
        <v>0</v>
      </c>
      <c r="CT273" s="321">
        <f t="shared" ca="1" si="833"/>
        <v>0</v>
      </c>
      <c r="CU273" s="321">
        <f t="shared" ca="1" si="833"/>
        <v>0</v>
      </c>
      <c r="CV273" s="321">
        <f t="shared" ca="1" si="833"/>
        <v>0</v>
      </c>
      <c r="CW273" s="321">
        <f t="shared" ca="1" si="833"/>
        <v>0</v>
      </c>
      <c r="CX273" s="321">
        <f t="shared" ca="1" si="833"/>
        <v>0</v>
      </c>
      <c r="CY273" s="321">
        <f t="shared" ca="1" si="833"/>
        <v>0</v>
      </c>
      <c r="CZ273" s="321">
        <f t="shared" ca="1" si="833"/>
        <v>0</v>
      </c>
      <c r="DA273" s="321">
        <f t="shared" ca="1" si="833"/>
        <v>0</v>
      </c>
    </row>
    <row r="274" spans="2:105" ht="15" hidden="1" customHeight="1" outlineLevel="1">
      <c r="B274" s="287"/>
      <c r="C274" s="310"/>
      <c r="D274" s="310"/>
      <c r="E274" s="310"/>
      <c r="F274" s="311" t="str">
        <f>_xlfn.IFNA(INDEX(Table_Def[[Asset category]:[Unit]],MATCH(Insert_Assets!C274,Table_Def[Asset category],0),2),"")</f>
        <v/>
      </c>
      <c r="G274" s="481"/>
      <c r="H274" s="440" t="s">
        <v>221</v>
      </c>
      <c r="I274" s="544">
        <f t="shared" si="738"/>
        <v>0</v>
      </c>
      <c r="J274" s="378"/>
      <c r="K274" s="310"/>
      <c r="L274" s="544">
        <f t="shared" si="831"/>
        <v>0</v>
      </c>
      <c r="M274" s="543">
        <f t="shared" ref="M274:M305" si="834">_xlfn.IFNA(IF(K274=0,1,IF(1-(INDEX($C$11:$D$11,MATCH(K274,$C$11:$C$11,0),2)/L274)&lt;0,0,1-(INDEX($C$11:$D$11,MATCH(K274,$C$11:$C$11,0),2)/L274))),1)</f>
        <v>1</v>
      </c>
      <c r="N274" s="544">
        <f t="shared" si="655"/>
        <v>0</v>
      </c>
      <c r="O274" s="208">
        <f>_xlfn.IFNA(IF(INDEX(Table_Def[],MATCH(C274,Table_Def[Asset category],0),3)=0,20,INDEX(Table_Def[],MATCH(C274,Table_Def[Asset category],0),3)),0)</f>
        <v>0</v>
      </c>
      <c r="Q274" s="484"/>
      <c r="R274" s="208"/>
      <c r="S274" s="208"/>
      <c r="T274" s="208"/>
      <c r="U274" s="485"/>
      <c r="V274" s="485"/>
      <c r="W274" s="485"/>
      <c r="X274" s="485"/>
      <c r="Y274" s="485"/>
      <c r="Z274" s="485"/>
      <c r="AA274" s="485"/>
      <c r="AB274" s="485"/>
      <c r="AC274" s="485"/>
      <c r="AD274" s="485"/>
      <c r="AE274" s="485"/>
      <c r="AF274" s="485"/>
      <c r="AG274" s="485"/>
      <c r="AH274" s="485"/>
      <c r="AI274" s="485"/>
      <c r="AJ274" s="485"/>
      <c r="AK274" s="485"/>
      <c r="AL274" s="485"/>
      <c r="AM274" s="485"/>
      <c r="AN274" s="485"/>
      <c r="AO274" s="485"/>
      <c r="AP274" s="485"/>
      <c r="AQ274" s="485"/>
      <c r="AR274" s="485"/>
      <c r="AS274" s="485"/>
      <c r="AT274" s="485"/>
      <c r="AU274" s="485"/>
      <c r="AV274" s="485"/>
      <c r="AW274" s="485"/>
      <c r="AX274" s="485"/>
      <c r="AY274" s="485"/>
      <c r="AZ274" s="485"/>
      <c r="BA274" s="485"/>
      <c r="BB274" s="485"/>
      <c r="BC274" s="485"/>
      <c r="BD274" s="485"/>
      <c r="BE274" s="485"/>
      <c r="BF274" s="485"/>
      <c r="BG274" s="485"/>
      <c r="BH274" s="485"/>
      <c r="BI274" s="485"/>
      <c r="BJ274" s="485"/>
      <c r="BK274" s="485"/>
      <c r="BL274" s="485"/>
      <c r="BM274" s="485"/>
      <c r="BN274" s="485"/>
      <c r="BO274" s="485"/>
      <c r="BP274" s="485"/>
      <c r="BQ274" s="485"/>
      <c r="BR274" s="485"/>
      <c r="BS274" s="485"/>
      <c r="BT274" s="485"/>
      <c r="BU274" s="485"/>
      <c r="BV274" s="485"/>
      <c r="BW274" s="485"/>
      <c r="BX274" s="485"/>
      <c r="BY274" s="485"/>
      <c r="BZ274" s="485"/>
      <c r="CA274" s="485"/>
      <c r="CB274" s="485"/>
      <c r="CC274" s="37"/>
      <c r="CD274" s="317"/>
      <c r="CE274" s="317"/>
      <c r="CF274" s="8" t="s">
        <v>206</v>
      </c>
      <c r="CG274" s="321"/>
      <c r="CH274" s="321" t="e">
        <f>IF(CH275&lt;1,0,CH276-CH275)</f>
        <v>#DIV/0!</v>
      </c>
      <c r="CI274" s="321" t="e">
        <f t="shared" ref="CI274:DA274" ca="1" si="835">IF(CI275&lt;1,0,CI276-CI275)</f>
        <v>#DIV/0!</v>
      </c>
      <c r="CJ274" s="321" t="e">
        <f t="shared" ca="1" si="835"/>
        <v>#DIV/0!</v>
      </c>
      <c r="CK274" s="321" t="e">
        <f t="shared" ca="1" si="835"/>
        <v>#DIV/0!</v>
      </c>
      <c r="CL274" s="321" t="e">
        <f t="shared" ca="1" si="835"/>
        <v>#DIV/0!</v>
      </c>
      <c r="CM274" s="321" t="e">
        <f t="shared" ca="1" si="835"/>
        <v>#DIV/0!</v>
      </c>
      <c r="CN274" s="321" t="e">
        <f t="shared" ca="1" si="835"/>
        <v>#DIV/0!</v>
      </c>
      <c r="CO274" s="321" t="e">
        <f t="shared" ca="1" si="835"/>
        <v>#DIV/0!</v>
      </c>
      <c r="CP274" s="321" t="e">
        <f t="shared" ca="1" si="835"/>
        <v>#DIV/0!</v>
      </c>
      <c r="CQ274" s="321" t="e">
        <f t="shared" ca="1" si="835"/>
        <v>#DIV/0!</v>
      </c>
      <c r="CR274" s="321" t="e">
        <f t="shared" ca="1" si="835"/>
        <v>#DIV/0!</v>
      </c>
      <c r="CS274" s="321" t="e">
        <f t="shared" ca="1" si="835"/>
        <v>#DIV/0!</v>
      </c>
      <c r="CT274" s="321" t="e">
        <f t="shared" ca="1" si="835"/>
        <v>#DIV/0!</v>
      </c>
      <c r="CU274" s="321" t="e">
        <f t="shared" ca="1" si="835"/>
        <v>#DIV/0!</v>
      </c>
      <c r="CV274" s="321" t="e">
        <f t="shared" ca="1" si="835"/>
        <v>#DIV/0!</v>
      </c>
      <c r="CW274" s="321" t="e">
        <f t="shared" ca="1" si="835"/>
        <v>#DIV/0!</v>
      </c>
      <c r="CX274" s="321" t="e">
        <f t="shared" ca="1" si="835"/>
        <v>#DIV/0!</v>
      </c>
      <c r="CY274" s="321" t="e">
        <f t="shared" ca="1" si="835"/>
        <v>#DIV/0!</v>
      </c>
      <c r="CZ274" s="321" t="e">
        <f t="shared" ca="1" si="835"/>
        <v>#DIV/0!</v>
      </c>
      <c r="DA274" s="321" t="e">
        <f t="shared" ca="1" si="835"/>
        <v>#DIV/0!</v>
      </c>
    </row>
    <row r="275" spans="2:105" ht="15" hidden="1" customHeight="1" outlineLevel="1">
      <c r="B275" s="287"/>
      <c r="C275" s="310"/>
      <c r="D275" s="310"/>
      <c r="E275" s="310"/>
      <c r="F275" s="311" t="str">
        <f>_xlfn.IFNA(INDEX(Table_Def[[Asset category]:[Unit]],MATCH(Insert_Assets!C275,Table_Def[Asset category],0),2),"")</f>
        <v/>
      </c>
      <c r="G275" s="481"/>
      <c r="H275" s="440" t="s">
        <v>221</v>
      </c>
      <c r="I275" s="544">
        <f t="shared" si="738"/>
        <v>0</v>
      </c>
      <c r="J275" s="378"/>
      <c r="K275" s="310"/>
      <c r="L275" s="544">
        <f t="shared" si="831"/>
        <v>0</v>
      </c>
      <c r="M275" s="543">
        <f t="shared" si="834"/>
        <v>1</v>
      </c>
      <c r="N275" s="544">
        <f t="shared" si="655"/>
        <v>0</v>
      </c>
      <c r="O275" s="208">
        <f>_xlfn.IFNA(IF(INDEX(Table_Def[],MATCH(C275,Table_Def[Asset category],0),3)=0,20,INDEX(Table_Def[],MATCH(C275,Table_Def[Asset category],0),3)),0)</f>
        <v>0</v>
      </c>
      <c r="Q275" s="484"/>
      <c r="R275" s="208"/>
      <c r="S275" s="208"/>
      <c r="T275" s="208"/>
      <c r="U275" s="485"/>
      <c r="V275" s="485"/>
      <c r="W275" s="485"/>
      <c r="X275" s="485"/>
      <c r="Y275" s="485"/>
      <c r="Z275" s="485"/>
      <c r="AA275" s="485"/>
      <c r="AB275" s="485"/>
      <c r="AC275" s="485"/>
      <c r="AD275" s="485"/>
      <c r="AE275" s="485"/>
      <c r="AF275" s="485"/>
      <c r="AG275" s="485"/>
      <c r="AH275" s="485"/>
      <c r="AI275" s="485"/>
      <c r="AJ275" s="485"/>
      <c r="AK275" s="485"/>
      <c r="AL275" s="485"/>
      <c r="AM275" s="485"/>
      <c r="AN275" s="485"/>
      <c r="AO275" s="485"/>
      <c r="AP275" s="485"/>
      <c r="AQ275" s="485"/>
      <c r="AR275" s="485"/>
      <c r="AS275" s="485"/>
      <c r="AT275" s="485"/>
      <c r="AU275" s="485"/>
      <c r="AV275" s="485"/>
      <c r="AW275" s="485"/>
      <c r="AX275" s="485"/>
      <c r="AY275" s="485"/>
      <c r="AZ275" s="485"/>
      <c r="BA275" s="485"/>
      <c r="BB275" s="485"/>
      <c r="BC275" s="485"/>
      <c r="BD275" s="485"/>
      <c r="BE275" s="485"/>
      <c r="BF275" s="485"/>
      <c r="BG275" s="485"/>
      <c r="BH275" s="485"/>
      <c r="BI275" s="485"/>
      <c r="BJ275" s="485"/>
      <c r="BK275" s="485"/>
      <c r="BL275" s="485"/>
      <c r="BM275" s="485"/>
      <c r="BN275" s="485"/>
      <c r="BO275" s="485"/>
      <c r="BP275" s="485"/>
      <c r="BQ275" s="485"/>
      <c r="BR275" s="485"/>
      <c r="BS275" s="485"/>
      <c r="BT275" s="485"/>
      <c r="BU275" s="485"/>
      <c r="BV275" s="485"/>
      <c r="BW275" s="485"/>
      <c r="BX275" s="485"/>
      <c r="BY275" s="485"/>
      <c r="BZ275" s="485"/>
      <c r="CA275" s="485"/>
      <c r="CB275" s="485"/>
      <c r="CC275" s="37"/>
      <c r="CD275" s="317"/>
      <c r="CE275" s="317"/>
      <c r="CF275" s="8" t="s">
        <v>207</v>
      </c>
      <c r="CH275" s="321" t="e">
        <f>CH273*Insert_Finance!$D$32</f>
        <v>#DIV/0!</v>
      </c>
      <c r="CI275" s="321" t="e">
        <f ca="1">CI273*Insert_Finance!$D$32</f>
        <v>#DIV/0!</v>
      </c>
      <c r="CJ275" s="321" t="e">
        <f ca="1">CJ273*Insert_Finance!$D$32</f>
        <v>#DIV/0!</v>
      </c>
      <c r="CK275" s="321" t="e">
        <f ca="1">CK273*Insert_Finance!$D$32</f>
        <v>#DIV/0!</v>
      </c>
      <c r="CL275" s="321" t="e">
        <f ca="1">CL273*Insert_Finance!$D$32</f>
        <v>#DIV/0!</v>
      </c>
      <c r="CM275" s="321" t="e">
        <f ca="1">CM273*Insert_Finance!$D$32</f>
        <v>#DIV/0!</v>
      </c>
      <c r="CN275" s="321" t="e">
        <f ca="1">CN273*Insert_Finance!$D$32</f>
        <v>#DIV/0!</v>
      </c>
      <c r="CO275" s="321" t="e">
        <f ca="1">CO273*Insert_Finance!$D$32</f>
        <v>#DIV/0!</v>
      </c>
      <c r="CP275" s="321" t="e">
        <f ca="1">CP273*Insert_Finance!$D$32</f>
        <v>#DIV/0!</v>
      </c>
      <c r="CQ275" s="321" t="e">
        <f ca="1">CQ273*Insert_Finance!$D$32</f>
        <v>#DIV/0!</v>
      </c>
      <c r="CR275" s="321" t="e">
        <f ca="1">CR273*Insert_Finance!$D$32</f>
        <v>#DIV/0!</v>
      </c>
      <c r="CS275" s="321" t="e">
        <f ca="1">CS273*Insert_Finance!$D$32</f>
        <v>#DIV/0!</v>
      </c>
      <c r="CT275" s="321" t="e">
        <f ca="1">CT273*Insert_Finance!$D$32</f>
        <v>#DIV/0!</v>
      </c>
      <c r="CU275" s="321" t="e">
        <f ca="1">CU273*Insert_Finance!$D$32</f>
        <v>#DIV/0!</v>
      </c>
      <c r="CV275" s="321" t="e">
        <f ca="1">CV273*Insert_Finance!$D$32</f>
        <v>#DIV/0!</v>
      </c>
      <c r="CW275" s="321" t="e">
        <f ca="1">CW273*Insert_Finance!$D$32</f>
        <v>#DIV/0!</v>
      </c>
      <c r="CX275" s="321" t="e">
        <f ca="1">CX273*Insert_Finance!$D$32</f>
        <v>#DIV/0!</v>
      </c>
      <c r="CY275" s="321" t="e">
        <f ca="1">CY273*Insert_Finance!$D$32</f>
        <v>#DIV/0!</v>
      </c>
      <c r="CZ275" s="321" t="e">
        <f ca="1">CZ273*Insert_Finance!$D$32</f>
        <v>#DIV/0!</v>
      </c>
      <c r="DA275" s="321" t="e">
        <f ca="1">DA273*Insert_Finance!$D$32</f>
        <v>#DIV/0!</v>
      </c>
    </row>
    <row r="276" spans="2:105" ht="15" hidden="1" customHeight="1" outlineLevel="1">
      <c r="B276" s="287"/>
      <c r="C276" s="310"/>
      <c r="D276" s="310"/>
      <c r="E276" s="310"/>
      <c r="F276" s="311" t="str">
        <f>_xlfn.IFNA(INDEX(Table_Def[[Asset category]:[Unit]],MATCH(Insert_Assets!C276,Table_Def[Asset category],0),2),"")</f>
        <v/>
      </c>
      <c r="G276" s="481"/>
      <c r="H276" s="440" t="s">
        <v>221</v>
      </c>
      <c r="I276" s="544">
        <f t="shared" si="738"/>
        <v>0</v>
      </c>
      <c r="J276" s="378"/>
      <c r="K276" s="310"/>
      <c r="L276" s="544">
        <f t="shared" si="831"/>
        <v>0</v>
      </c>
      <c r="M276" s="543">
        <f t="shared" si="834"/>
        <v>1</v>
      </c>
      <c r="N276" s="544">
        <f t="shared" si="655"/>
        <v>0</v>
      </c>
      <c r="O276" s="208">
        <f>_xlfn.IFNA(IF(INDEX(Table_Def[],MATCH(C276,Table_Def[Asset category],0),3)=0,20,INDEX(Table_Def[],MATCH(C276,Table_Def[Asset category],0),3)),0)</f>
        <v>0</v>
      </c>
      <c r="Q276" s="484"/>
      <c r="R276" s="208"/>
      <c r="S276" s="208"/>
      <c r="T276" s="208"/>
      <c r="U276" s="485"/>
      <c r="V276" s="485"/>
      <c r="W276" s="485"/>
      <c r="X276" s="485"/>
      <c r="Y276" s="485"/>
      <c r="Z276" s="485"/>
      <c r="AA276" s="485"/>
      <c r="AB276" s="485"/>
      <c r="AC276" s="485"/>
      <c r="AD276" s="485"/>
      <c r="AE276" s="485"/>
      <c r="AF276" s="485"/>
      <c r="AG276" s="485"/>
      <c r="AH276" s="485"/>
      <c r="AI276" s="485"/>
      <c r="AJ276" s="485"/>
      <c r="AK276" s="485"/>
      <c r="AL276" s="485"/>
      <c r="AM276" s="485"/>
      <c r="AN276" s="485"/>
      <c r="AO276" s="485"/>
      <c r="AP276" s="485"/>
      <c r="AQ276" s="485"/>
      <c r="AR276" s="485"/>
      <c r="AS276" s="485"/>
      <c r="AT276" s="485"/>
      <c r="AU276" s="485"/>
      <c r="AV276" s="485"/>
      <c r="AW276" s="485"/>
      <c r="AX276" s="485"/>
      <c r="AY276" s="485"/>
      <c r="AZ276" s="485"/>
      <c r="BA276" s="485"/>
      <c r="BB276" s="485"/>
      <c r="BC276" s="485"/>
      <c r="BD276" s="485"/>
      <c r="BE276" s="485"/>
      <c r="BF276" s="485"/>
      <c r="BG276" s="485"/>
      <c r="BH276" s="485"/>
      <c r="BI276" s="485"/>
      <c r="BJ276" s="485"/>
      <c r="BK276" s="485"/>
      <c r="BL276" s="485"/>
      <c r="BM276" s="485"/>
      <c r="BN276" s="485"/>
      <c r="BO276" s="485"/>
      <c r="BP276" s="485"/>
      <c r="BQ276" s="485"/>
      <c r="BR276" s="485"/>
      <c r="BS276" s="485"/>
      <c r="BT276" s="485"/>
      <c r="BU276" s="485"/>
      <c r="BV276" s="485"/>
      <c r="BW276" s="485"/>
      <c r="BX276" s="485"/>
      <c r="BY276" s="485"/>
      <c r="BZ276" s="485"/>
      <c r="CA276" s="485"/>
      <c r="CB276" s="485"/>
      <c r="CC276" s="37"/>
      <c r="CD276" s="317"/>
      <c r="CE276" s="317"/>
      <c r="CF276" s="8" t="s">
        <v>208</v>
      </c>
      <c r="CG276" s="321"/>
      <c r="CH276" s="321">
        <f ca="1">IF(CH273=0,0,
IF(CH273&lt;1,0,
IF($O270-CH271&lt;&gt;$O270,-PMT(Insert_Finance!$D$32,$O270,OFFSET(CH273,,(CH271-$O270),1,1),0,0),
IF(CH271=0,0,CG276))))</f>
        <v>0</v>
      </c>
      <c r="CI276" s="321">
        <f ca="1">IF(CI273=0,0,
IF(CI273&lt;1,0,
IF($O270-CI271&lt;&gt;$O270,-PMT(Insert_Finance!$D$32,$O270,OFFSET(CI273,,(CI271-$O270),1,1),0,0),
IF(CI271=0,0,CH276))))</f>
        <v>0</v>
      </c>
      <c r="CJ276" s="321">
        <f ca="1">IF(CJ273=0,0,
IF(CJ273&lt;1,0,
IF($O270-CJ271&lt;&gt;$O270,-PMT(Insert_Finance!$D$32,$O270,OFFSET(CJ273,,(CJ271-$O270),1,1),0,0),
IF(CJ271=0,0,CI276))))</f>
        <v>0</v>
      </c>
      <c r="CK276" s="321">
        <f ca="1">IF(CK273=0,0,
IF(CK273&lt;1,0,
IF($O270-CK271&lt;&gt;$O270,-PMT(Insert_Finance!$D$32,$O270,OFFSET(CK273,,(CK271-$O270),1,1),0,0),
IF(CK271=0,0,CJ276))))</f>
        <v>0</v>
      </c>
      <c r="CL276" s="321">
        <f ca="1">IF(CL273=0,0,
IF(CL273&lt;1,0,
IF($O270-CL271&lt;&gt;$O270,-PMT(Insert_Finance!$D$32,$O270,OFFSET(CL273,,(CL271-$O270),1,1),0,0),
IF(CL271=0,0,CK276))))</f>
        <v>0</v>
      </c>
      <c r="CM276" s="321">
        <f ca="1">IF(CM273=0,0,
IF(CM273&lt;1,0,
IF($O270-CM271&lt;&gt;$O270,-PMT(Insert_Finance!$D$32,$O270,OFFSET(CM273,,(CM271-$O270),1,1),0,0),
IF(CM271=0,0,CL276))))</f>
        <v>0</v>
      </c>
      <c r="CN276" s="321">
        <f ca="1">IF(CN273=0,0,
IF(CN273&lt;1,0,
IF($O270-CN271&lt;&gt;$O270,-PMT(Insert_Finance!$D$32,$O270,OFFSET(CN273,,(CN271-$O270),1,1),0,0),
IF(CN271=0,0,CM276))))</f>
        <v>0</v>
      </c>
      <c r="CO276" s="321">
        <f ca="1">IF(CO273=0,0,
IF(CO273&lt;1,0,
IF($O270-CO271&lt;&gt;$O270,-PMT(Insert_Finance!$D$32,$O270,OFFSET(CO273,,(CO271-$O270),1,1),0,0),
IF(CO271=0,0,CN276))))</f>
        <v>0</v>
      </c>
      <c r="CP276" s="321">
        <f ca="1">IF(CP273=0,0,
IF(CP273&lt;1,0,
IF($O270-CP271&lt;&gt;$O270,-PMT(Insert_Finance!$D$32,$O270,OFFSET(CP273,,(CP271-$O270),1,1),0,0),
IF(CP271=0,0,CO276))))</f>
        <v>0</v>
      </c>
      <c r="CQ276" s="321">
        <f ca="1">IF(CQ273=0,0,
IF(CQ273&lt;1,0,
IF($O270-CQ271&lt;&gt;$O270,-PMT(Insert_Finance!$D$32,$O270,OFFSET(CQ273,,(CQ271-$O270),1,1),0,0),
IF(CQ271=0,0,CP276))))</f>
        <v>0</v>
      </c>
      <c r="CR276" s="321">
        <f ca="1">IF(CR273=0,0,
IF(CR273&lt;1,0,
IF($O270-CR271&lt;&gt;$O270,-PMT(Insert_Finance!$D$32,$O270,OFFSET(CR273,,(CR271-$O270),1,1),0,0),
IF(CR271=0,0,CQ276))))</f>
        <v>0</v>
      </c>
      <c r="CS276" s="321">
        <f ca="1">IF(CS273=0,0,
IF(CS273&lt;1,0,
IF($O270-CS271&lt;&gt;$O270,-PMT(Insert_Finance!$D$32,$O270,OFFSET(CS273,,(CS271-$O270),1,1),0,0),
IF(CS271=0,0,CR276))))</f>
        <v>0</v>
      </c>
      <c r="CT276" s="321">
        <f ca="1">IF(CT273=0,0,
IF(CT273&lt;1,0,
IF($O270-CT271&lt;&gt;$O270,-PMT(Insert_Finance!$D$32,$O270,OFFSET(CT273,,(CT271-$O270),1,1),0,0),
IF(CT271=0,0,CS276))))</f>
        <v>0</v>
      </c>
      <c r="CU276" s="321">
        <f ca="1">IF(CU273=0,0,
IF(CU273&lt;1,0,
IF($O270-CU271&lt;&gt;$O270,-PMT(Insert_Finance!$D$32,$O270,OFFSET(CU273,,(CU271-$O270),1,1),0,0),
IF(CU271=0,0,CT276))))</f>
        <v>0</v>
      </c>
      <c r="CV276" s="321">
        <f ca="1">IF(CV273=0,0,
IF(CV273&lt;1,0,
IF($O270-CV271&lt;&gt;$O270,-PMT(Insert_Finance!$D$32,$O270,OFFSET(CV273,,(CV271-$O270),1,1),0,0),
IF(CV271=0,0,CU276))))</f>
        <v>0</v>
      </c>
      <c r="CW276" s="321">
        <f ca="1">IF(CW273=0,0,
IF(CW273&lt;1,0,
IF($O270-CW271&lt;&gt;$O270,-PMT(Insert_Finance!$D$32,$O270,OFFSET(CW273,,(CW271-$O270),1,1),0,0),
IF(CW271=0,0,CV276))))</f>
        <v>0</v>
      </c>
      <c r="CX276" s="321">
        <f ca="1">IF(CX273=0,0,
IF(CX273&lt;1,0,
IF($O270-CX271&lt;&gt;$O270,-PMT(Insert_Finance!$D$32,$O270,OFFSET(CX273,,(CX271-$O270),1,1),0,0),
IF(CX271=0,0,CW276))))</f>
        <v>0</v>
      </c>
      <c r="CY276" s="321">
        <f ca="1">IF(CY273=0,0,
IF(CY273&lt;1,0,
IF($O270-CY271&lt;&gt;$O270,-PMT(Insert_Finance!$D$32,$O270,OFFSET(CY273,,(CY271-$O270),1,1),0,0),
IF(CY271=0,0,CX276))))</f>
        <v>0</v>
      </c>
      <c r="CZ276" s="321">
        <f ca="1">IF(CZ273=0,0,
IF(CZ273&lt;1,0,
IF($O270-CZ271&lt;&gt;$O270,-PMT(Insert_Finance!$D$32,$O270,OFFSET(CZ273,,(CZ271-$O270),1,1),0,0),
IF(CZ271=0,0,CY276))))</f>
        <v>0</v>
      </c>
      <c r="DA276" s="321">
        <f ca="1">IF(DA273=0,0,
IF(DA273&lt;1,0,
IF($O270-DA271&lt;&gt;$O270,-PMT(Insert_Finance!$D$32,$O270,OFFSET(DA273,,(DA271-$O270),1,1),0,0),
IF(DA271=0,0,CZ276))))</f>
        <v>0</v>
      </c>
    </row>
    <row r="277" spans="2:105" ht="30" customHeight="1" collapsed="1">
      <c r="B277" s="287"/>
      <c r="C277" s="310"/>
      <c r="D277" s="310"/>
      <c r="E277" s="310">
        <f>Insert_Villages!E44</f>
        <v>0</v>
      </c>
      <c r="F277" s="311" t="str">
        <f>_xlfn.IFNA(INDEX(Table_Def[[Asset category]:[Unit]],MATCH(Insert_Assets!C277,Table_Def[Asset category],0),2),"")</f>
        <v/>
      </c>
      <c r="G277" s="481"/>
      <c r="H277" s="440" t="s">
        <v>221</v>
      </c>
      <c r="I277" s="544">
        <f t="shared" si="738"/>
        <v>0</v>
      </c>
      <c r="J277" s="376"/>
      <c r="K277" s="310"/>
      <c r="L277" s="544">
        <f t="shared" si="831"/>
        <v>0</v>
      </c>
      <c r="M277" s="543">
        <f t="shared" si="834"/>
        <v>1</v>
      </c>
      <c r="N277" s="544">
        <f t="shared" si="655"/>
        <v>0</v>
      </c>
      <c r="O277" s="208">
        <f>_xlfn.IFNA(IF(INDEX(Table_Def[],MATCH(C277,Table_Def[Asset category],0),3)=0,20,INDEX(Table_Def[],MATCH(C277,Table_Def[Asset category],0),3)),0)</f>
        <v>0</v>
      </c>
      <c r="Q277" s="484"/>
      <c r="R277" s="208"/>
      <c r="S277" s="208"/>
      <c r="T277" s="208"/>
      <c r="U277" s="485">
        <f>SUMIF($CH$7:$DA$7,U$16,$CH281:$DA281)</f>
        <v>0</v>
      </c>
      <c r="V277" s="485">
        <f>SUMIF($CH$7:$DA$7,U$16,$CH280:$DA280)</f>
        <v>0</v>
      </c>
      <c r="W277" s="485">
        <f>SUMIF($CH$7:$DA$7,U$16,$CH282:$DA282)</f>
        <v>0</v>
      </c>
      <c r="X277" s="485">
        <f>SUMIF($CH$7:$DA$7,X$16,$CH281:$DA281)</f>
        <v>0</v>
      </c>
      <c r="Y277" s="485">
        <f>SUMIF($CH$7:$DA$7,X$16,$CH280:$DA280)</f>
        <v>0</v>
      </c>
      <c r="Z277" s="485">
        <f>SUMIF($CH$7:$DA$7,X$16,$CH282:$DA282)</f>
        <v>0</v>
      </c>
      <c r="AA277" s="485">
        <f>SUMIF($CH$7:$DA$7,AA$16,$CH281:$DA281)</f>
        <v>0</v>
      </c>
      <c r="AB277" s="485">
        <f>SUMIF($CH$7:$DA$7,AA$16,$CH280:$DA280)</f>
        <v>0</v>
      </c>
      <c r="AC277" s="485">
        <f>SUMIF($CH$7:$DA$7,AA$16,$CH282:$DA282)</f>
        <v>0</v>
      </c>
      <c r="AD277" s="485">
        <f>SUMIF($CH$7:$DA$7,AD$16,$CH281:$DA281)</f>
        <v>0</v>
      </c>
      <c r="AE277" s="485">
        <f>SUMIF($CH$7:$DA$7,AD$16,$CH280:$DA280)</f>
        <v>0</v>
      </c>
      <c r="AF277" s="485">
        <f>SUMIF($CH$7:$DA$7,AD$16,$CH282:$DA282)</f>
        <v>0</v>
      </c>
      <c r="AG277" s="485">
        <f>SUMIF($CH$7:$DA$7,AG$16,$CH281:$DA281)</f>
        <v>0</v>
      </c>
      <c r="AH277" s="485">
        <f>SUMIF($CH$7:$DA$7,AG$16,$CH280:$DA280)</f>
        <v>0</v>
      </c>
      <c r="AI277" s="485">
        <f>SUMIF($CH$7:$DA$7,AG$16,$CH282:$DA282)</f>
        <v>0</v>
      </c>
      <c r="AJ277" s="485">
        <f>SUMIF($CH$7:$DA$7,AJ$16,$CH281:$DA281)</f>
        <v>0</v>
      </c>
      <c r="AK277" s="485">
        <f>SUMIF($CH$7:$DA$7,AJ$16,$CH280:$DA280)</f>
        <v>0</v>
      </c>
      <c r="AL277" s="485">
        <f>SUMIF($CH$7:$DA$7,AJ$16,$CH282:$DA282)</f>
        <v>0</v>
      </c>
      <c r="AM277" s="485">
        <f>SUMIF($CH$7:$DA$7,AM$16,$CH281:$DA281)</f>
        <v>0</v>
      </c>
      <c r="AN277" s="485">
        <f>SUMIF($CH$7:$DA$7,AM$16,$CH280:$DA280)</f>
        <v>0</v>
      </c>
      <c r="AO277" s="485">
        <f>SUMIF($CH$7:$DA$7,AM$16,$CH282:$DA282)</f>
        <v>0</v>
      </c>
      <c r="AP277" s="485">
        <f>SUMIF($CH$7:$DA$7,AP$16,$CH281:$DA281)</f>
        <v>0</v>
      </c>
      <c r="AQ277" s="485">
        <f>SUMIF($CH$7:$DA$7,AP$16,$CH280:$DA280)</f>
        <v>0</v>
      </c>
      <c r="AR277" s="485">
        <f>SUMIF($CH$7:$DA$7,AP$16,$CH282:$DA282)</f>
        <v>0</v>
      </c>
      <c r="AS277" s="485">
        <f>SUMIF($CH$7:$DA$7,AS$16,$CH281:$DA281)</f>
        <v>0</v>
      </c>
      <c r="AT277" s="485">
        <f>SUMIF($CH$7:$DA$7,AS$16,$CH280:$DA280)</f>
        <v>0</v>
      </c>
      <c r="AU277" s="485">
        <f>SUMIF($CH$7:$DA$7,AS$16,$CH282:$DA282)</f>
        <v>0</v>
      </c>
      <c r="AV277" s="485">
        <f>SUMIF($CH$7:$DA$7,AV$16,$CH281:$DA281)</f>
        <v>0</v>
      </c>
      <c r="AW277" s="485">
        <f>SUMIF($CH$7:$DA$7,AV$16,$CH280:$DA280)</f>
        <v>0</v>
      </c>
      <c r="AX277" s="485">
        <f>SUMIF($CH$7:$DA$7,AV$16,$CH282:$DA282)</f>
        <v>0</v>
      </c>
      <c r="AY277" s="485">
        <f>SUMIF($CH$7:$DA$7,AY$16,$CH281:$DA281)</f>
        <v>0</v>
      </c>
      <c r="AZ277" s="485">
        <f>SUMIF($CH$7:$DA$7,AY$16,$CH280:$DA280)</f>
        <v>0</v>
      </c>
      <c r="BA277" s="485">
        <f>SUMIF($CH$7:$DA$7,AY$16,$CH282:$DA282)</f>
        <v>0</v>
      </c>
      <c r="BB277" s="485">
        <f>SUMIF($CH$7:$DA$7,BB$16,$CH281:$DA281)</f>
        <v>0</v>
      </c>
      <c r="BC277" s="485">
        <f>SUMIF($CH$7:$DA$7,BB$16,$CH280:$DA280)</f>
        <v>0</v>
      </c>
      <c r="BD277" s="485">
        <f>SUMIF($CH$7:$DA$7,BB$16,$CH282:$DA282)</f>
        <v>0</v>
      </c>
      <c r="BE277" s="485">
        <f>SUMIF($CH$7:$DA$7,BE$16,$CH281:$DA281)</f>
        <v>0</v>
      </c>
      <c r="BF277" s="485">
        <f>SUMIF($CH$7:$DA$7,BE$16,$CH280:$DA280)</f>
        <v>0</v>
      </c>
      <c r="BG277" s="485">
        <f>SUMIF($CH$7:$DA$7,BE$16,$CH282:$DA282)</f>
        <v>0</v>
      </c>
      <c r="BH277" s="485">
        <f>SUMIF($CH$7:$DA$7,BH$16,$CH281:$DA281)</f>
        <v>0</v>
      </c>
      <c r="BI277" s="485">
        <f>SUMIF($CH$7:$DA$7,BH$16,$CH280:$DA280)</f>
        <v>0</v>
      </c>
      <c r="BJ277" s="485">
        <f>SUMIF($CH$7:$DA$7,BH$16,$CH282:$DA282)</f>
        <v>0</v>
      </c>
      <c r="BK277" s="485">
        <f>SUMIF($CH$7:$DA$7,BK$16,$CH281:$DA281)</f>
        <v>0</v>
      </c>
      <c r="BL277" s="485">
        <f>SUMIF($CH$7:$DA$7,BK$16,$CH280:$DA280)</f>
        <v>0</v>
      </c>
      <c r="BM277" s="485">
        <f>SUMIF($CH$7:$DA$7,BK$16,$CH282:$DA282)</f>
        <v>0</v>
      </c>
      <c r="BN277" s="485">
        <f>SUMIF($CH$7:$DA$7,BN$16,$CH281:$DA281)</f>
        <v>0</v>
      </c>
      <c r="BO277" s="485">
        <f>SUMIF($CH$7:$DA$7,BN$16,$CH280:$DA280)</f>
        <v>0</v>
      </c>
      <c r="BP277" s="485">
        <f>SUMIF($CH$7:$DA$7,BN$16,$CH282:$DA282)</f>
        <v>0</v>
      </c>
      <c r="BQ277" s="485">
        <f>SUMIF($CH$7:$DA$7,BQ$16,$CH281:$DA281)</f>
        <v>0</v>
      </c>
      <c r="BR277" s="485">
        <f>SUMIF($CH$7:$DA$7,BQ$16,$CH280:$DA280)</f>
        <v>0</v>
      </c>
      <c r="BS277" s="485">
        <f>SUMIF($CH$7:$DA$7,BQ$16,$CH282:$DA282)</f>
        <v>0</v>
      </c>
      <c r="BT277" s="485">
        <f>SUMIF($CH$7:$DA$7,BT$16,$CH281:$DA281)</f>
        <v>0</v>
      </c>
      <c r="BU277" s="485">
        <f>SUMIF($CH$7:$DA$7,BT$16,$CH280:$DA280)</f>
        <v>0</v>
      </c>
      <c r="BV277" s="485">
        <f>SUMIF($CH$7:$DA$7,BT$16,$CH282:$DA282)</f>
        <v>0</v>
      </c>
      <c r="BW277" s="485">
        <f>SUMIF($CH$7:$DA$7,BW$16,$CH281:$DA281)</f>
        <v>0</v>
      </c>
      <c r="BX277" s="485">
        <f>SUMIF($CH$7:$DA$7,BW$16,$CH280:$DA280)</f>
        <v>0</v>
      </c>
      <c r="BY277" s="485">
        <f>SUMIF($CH$7:$DA$7,BW$16,$CH282:$DA282)</f>
        <v>0</v>
      </c>
      <c r="BZ277" s="485">
        <f>SUMIF($CH$7:$DA$7,BZ$16,$CH281:$DA281)</f>
        <v>0</v>
      </c>
      <c r="CA277" s="485">
        <f>SUMIF($CH$7:$DA$7,BZ$16,$CH280:$DA280)</f>
        <v>0</v>
      </c>
      <c r="CB277" s="485">
        <f>SUMIF($CH$7:$DA$7,BZ$16,$CH282:$DA282)</f>
        <v>0</v>
      </c>
      <c r="CC277" s="37"/>
      <c r="CD277" s="317"/>
      <c r="CE277" s="317"/>
      <c r="CG277" s="72"/>
      <c r="CH277" s="321"/>
    </row>
    <row r="278" spans="2:105" ht="15" hidden="1" customHeight="1" outlineLevel="1">
      <c r="B278" s="287"/>
      <c r="C278" s="310"/>
      <c r="D278" s="310"/>
      <c r="E278" s="310"/>
      <c r="F278" s="311" t="str">
        <f>_xlfn.IFNA(INDEX(Table_Def[[Asset category]:[Unit]],MATCH(Insert_Assets!C278,Table_Def[Asset category],0),2),"")</f>
        <v/>
      </c>
      <c r="G278" s="481"/>
      <c r="H278" s="440" t="s">
        <v>221</v>
      </c>
      <c r="I278" s="544">
        <f t="shared" si="738"/>
        <v>0</v>
      </c>
      <c r="J278" s="378"/>
      <c r="K278" s="379"/>
      <c r="L278" s="544">
        <f t="shared" si="831"/>
        <v>0</v>
      </c>
      <c r="M278" s="543">
        <f t="shared" si="834"/>
        <v>1</v>
      </c>
      <c r="N278" s="544">
        <f t="shared" si="655"/>
        <v>0</v>
      </c>
      <c r="O278" s="208">
        <f>_xlfn.IFNA(IF(INDEX(Table_Def[],MATCH(C278,Table_Def[Asset category],0),3)=0,20,INDEX(Table_Def[],MATCH(C278,Table_Def[Asset category],0),3)),0)</f>
        <v>0</v>
      </c>
      <c r="Q278" s="484"/>
      <c r="R278" s="208"/>
      <c r="S278" s="208"/>
      <c r="T278" s="208"/>
      <c r="U278" s="485"/>
      <c r="V278" s="485"/>
      <c r="W278" s="485"/>
      <c r="X278" s="485"/>
      <c r="Y278" s="485"/>
      <c r="Z278" s="485"/>
      <c r="AA278" s="485"/>
      <c r="AB278" s="485"/>
      <c r="AC278" s="485"/>
      <c r="AD278" s="485"/>
      <c r="AE278" s="485"/>
      <c r="AF278" s="485"/>
      <c r="AG278" s="485"/>
      <c r="AH278" s="485"/>
      <c r="AI278" s="485"/>
      <c r="AJ278" s="485"/>
      <c r="AK278" s="485"/>
      <c r="AL278" s="485"/>
      <c r="AM278" s="485"/>
      <c r="AN278" s="485"/>
      <c r="AO278" s="485"/>
      <c r="AP278" s="485"/>
      <c r="AQ278" s="485"/>
      <c r="AR278" s="485"/>
      <c r="AS278" s="485"/>
      <c r="AT278" s="485"/>
      <c r="AU278" s="485"/>
      <c r="AV278" s="485"/>
      <c r="AW278" s="485"/>
      <c r="AX278" s="485"/>
      <c r="AY278" s="485"/>
      <c r="AZ278" s="485"/>
      <c r="BA278" s="485"/>
      <c r="BB278" s="485"/>
      <c r="BC278" s="485"/>
      <c r="BD278" s="485"/>
      <c r="BE278" s="485"/>
      <c r="BF278" s="485"/>
      <c r="BG278" s="485"/>
      <c r="BH278" s="485"/>
      <c r="BI278" s="485"/>
      <c r="BJ278" s="485"/>
      <c r="BK278" s="485"/>
      <c r="BL278" s="485"/>
      <c r="BM278" s="485"/>
      <c r="BN278" s="485"/>
      <c r="BO278" s="485"/>
      <c r="BP278" s="485"/>
      <c r="BQ278" s="485"/>
      <c r="BR278" s="485"/>
      <c r="BS278" s="485"/>
      <c r="BT278" s="485"/>
      <c r="BU278" s="485"/>
      <c r="BV278" s="485"/>
      <c r="BW278" s="485"/>
      <c r="BX278" s="485"/>
      <c r="BY278" s="485"/>
      <c r="BZ278" s="485"/>
      <c r="CA278" s="485"/>
      <c r="CB278" s="485"/>
      <c r="CC278" s="37"/>
      <c r="CD278" s="317"/>
      <c r="CE278" s="317"/>
      <c r="CF278" s="8" t="s">
        <v>218</v>
      </c>
      <c r="CG278" s="72"/>
      <c r="CH278" s="320">
        <f>IF($J277=CH$7,$O277,
IF(CG277&gt;0,CG277-1,0))</f>
        <v>0</v>
      </c>
      <c r="CI278" s="320">
        <f ca="1">IF(OR($J277=CI$7,CH279=$O277),$O277,
IF(CH278&gt;0,CH278-1,0))</f>
        <v>0</v>
      </c>
      <c r="CJ278" s="320">
        <f t="shared" ref="CJ278" ca="1" si="836">IF(OR($J277=CJ$7,CI279=$O277),$O277,
IF(CI278&gt;0,CI278-1,0))</f>
        <v>0</v>
      </c>
      <c r="CK278" s="320">
        <f t="shared" ref="CK278" ca="1" si="837">IF(OR($J277=CK$7,CJ279=$O277),$O277,
IF(CJ278&gt;0,CJ278-1,0))</f>
        <v>0</v>
      </c>
      <c r="CL278" s="320">
        <f t="shared" ref="CL278" ca="1" si="838">IF(OR($J277=CL$7,CK279=$O277),$O277,
IF(CK278&gt;0,CK278-1,0))</f>
        <v>0</v>
      </c>
      <c r="CM278" s="320">
        <f t="shared" ref="CM278" ca="1" si="839">IF(OR($J277=CM$7,CL279=$O277),$O277,
IF(CL278&gt;0,CL278-1,0))</f>
        <v>0</v>
      </c>
      <c r="CN278" s="320">
        <f t="shared" ref="CN278" ca="1" si="840">IF(OR($J277=CN$7,CM279=$O277),$O277,
IF(CM278&gt;0,CM278-1,0))</f>
        <v>0</v>
      </c>
      <c r="CO278" s="320">
        <f t="shared" ref="CO278" ca="1" si="841">IF(OR($J277=CO$7,CN279=$O277),$O277,
IF(CN278&gt;0,CN278-1,0))</f>
        <v>0</v>
      </c>
      <c r="CP278" s="320">
        <f t="shared" ref="CP278" ca="1" si="842">IF(OR($J277=CP$7,CO279=$O277),$O277,
IF(CO278&gt;0,CO278-1,0))</f>
        <v>0</v>
      </c>
      <c r="CQ278" s="320">
        <f t="shared" ref="CQ278" ca="1" si="843">IF(OR($J277=CQ$7,CP279=$O277),$O277,
IF(CP278&gt;0,CP278-1,0))</f>
        <v>0</v>
      </c>
      <c r="CR278" s="320">
        <f t="shared" ref="CR278" ca="1" si="844">IF(OR($J277=CR$7,CQ279=$O277),$O277,
IF(CQ278&gt;0,CQ278-1,0))</f>
        <v>0</v>
      </c>
      <c r="CS278" s="320">
        <f t="shared" ref="CS278" ca="1" si="845">IF(OR($J277=CS$7,CR279=$O277),$O277,
IF(CR278&gt;0,CR278-1,0))</f>
        <v>0</v>
      </c>
      <c r="CT278" s="320">
        <f t="shared" ref="CT278" ca="1" si="846">IF(OR($J277=CT$7,CS279=$O277),$O277,
IF(CS278&gt;0,CS278-1,0))</f>
        <v>0</v>
      </c>
      <c r="CU278" s="320">
        <f t="shared" ref="CU278" ca="1" si="847">IF(OR($J277=CU$7,CT279=$O277),$O277,
IF(CT278&gt;0,CT278-1,0))</f>
        <v>0</v>
      </c>
      <c r="CV278" s="320">
        <f t="shared" ref="CV278" ca="1" si="848">IF(OR($J277=CV$7,CU279=$O277),$O277,
IF(CU278&gt;0,CU278-1,0))</f>
        <v>0</v>
      </c>
      <c r="CW278" s="320">
        <f t="shared" ref="CW278" ca="1" si="849">IF(OR($J277=CW$7,CV279=$O277),$O277,
IF(CV278&gt;0,CV278-1,0))</f>
        <v>0</v>
      </c>
      <c r="CX278" s="320">
        <f t="shared" ref="CX278" ca="1" si="850">IF(OR($J277=CX$7,CW279=$O277),$O277,
IF(CW278&gt;0,CW278-1,0))</f>
        <v>0</v>
      </c>
      <c r="CY278" s="320">
        <f t="shared" ref="CY278" ca="1" si="851">IF(OR($J277=CY$7,CX279=$O277),$O277,
IF(CX278&gt;0,CX278-1,0))</f>
        <v>0</v>
      </c>
      <c r="CZ278" s="320">
        <f t="shared" ref="CZ278" ca="1" si="852">IF(OR($J277=CZ$7,CY279=$O277),$O277,
IF(CY278&gt;0,CY278-1,0))</f>
        <v>0</v>
      </c>
      <c r="DA278" s="320">
        <f t="shared" ref="DA278" ca="1" si="853">IF(OR($J277=DA$7,CZ279=$O277),$O277,
IF(CZ278&gt;0,CZ278-1,0))</f>
        <v>0</v>
      </c>
    </row>
    <row r="279" spans="2:105" ht="15" hidden="1" customHeight="1" outlineLevel="1">
      <c r="B279" s="287"/>
      <c r="C279" s="310"/>
      <c r="D279" s="310"/>
      <c r="E279" s="310"/>
      <c r="F279" s="311" t="str">
        <f>_xlfn.IFNA(INDEX(Table_Def[[Asset category]:[Unit]],MATCH(Insert_Assets!C279,Table_Def[Asset category],0),2),"")</f>
        <v/>
      </c>
      <c r="G279" s="481"/>
      <c r="H279" s="440" t="s">
        <v>221</v>
      </c>
      <c r="I279" s="544">
        <f t="shared" si="738"/>
        <v>0</v>
      </c>
      <c r="J279" s="378"/>
      <c r="K279" s="379"/>
      <c r="L279" s="544"/>
      <c r="M279" s="543">
        <f t="shared" si="834"/>
        <v>1</v>
      </c>
      <c r="N279" s="544">
        <f t="shared" si="655"/>
        <v>0</v>
      </c>
      <c r="O279" s="208">
        <f>_xlfn.IFNA(IF(INDEX(Table_Def[],MATCH(C279,Table_Def[Asset category],0),3)=0,20,INDEX(Table_Def[],MATCH(C279,Table_Def[Asset category],0),3)),0)</f>
        <v>0</v>
      </c>
      <c r="Q279" s="484"/>
      <c r="R279" s="208"/>
      <c r="S279" s="208"/>
      <c r="T279" s="208"/>
      <c r="U279" s="485"/>
      <c r="V279" s="485"/>
      <c r="W279" s="485"/>
      <c r="X279" s="485"/>
      <c r="Y279" s="485"/>
      <c r="Z279" s="485"/>
      <c r="AA279" s="485"/>
      <c r="AB279" s="485"/>
      <c r="AC279" s="485"/>
      <c r="AD279" s="485"/>
      <c r="AE279" s="485"/>
      <c r="AF279" s="485"/>
      <c r="AG279" s="485"/>
      <c r="AH279" s="485"/>
      <c r="AI279" s="485"/>
      <c r="AJ279" s="485"/>
      <c r="AK279" s="485"/>
      <c r="AL279" s="485"/>
      <c r="AM279" s="485"/>
      <c r="AN279" s="485"/>
      <c r="AO279" s="485"/>
      <c r="AP279" s="485"/>
      <c r="AQ279" s="485"/>
      <c r="AR279" s="485"/>
      <c r="AS279" s="485"/>
      <c r="AT279" s="485"/>
      <c r="AU279" s="485"/>
      <c r="AV279" s="485"/>
      <c r="AW279" s="485"/>
      <c r="AX279" s="485"/>
      <c r="AY279" s="485"/>
      <c r="AZ279" s="485"/>
      <c r="BA279" s="485"/>
      <c r="BB279" s="485"/>
      <c r="BC279" s="485"/>
      <c r="BD279" s="485"/>
      <c r="BE279" s="485"/>
      <c r="BF279" s="485"/>
      <c r="BG279" s="485"/>
      <c r="BH279" s="485"/>
      <c r="BI279" s="485"/>
      <c r="BJ279" s="485"/>
      <c r="BK279" s="485"/>
      <c r="BL279" s="485"/>
      <c r="BM279" s="485"/>
      <c r="BN279" s="485"/>
      <c r="BO279" s="485"/>
      <c r="BP279" s="485"/>
      <c r="BQ279" s="485"/>
      <c r="BR279" s="485"/>
      <c r="BS279" s="485"/>
      <c r="BT279" s="485"/>
      <c r="BU279" s="485"/>
      <c r="BV279" s="485"/>
      <c r="BW279" s="485"/>
      <c r="BX279" s="485"/>
      <c r="BY279" s="485"/>
      <c r="BZ279" s="485"/>
      <c r="CA279" s="485"/>
      <c r="CB279" s="485"/>
      <c r="CC279" s="37"/>
      <c r="CD279" s="317"/>
      <c r="CE279" s="317"/>
      <c r="CF279" s="8" t="s">
        <v>219</v>
      </c>
      <c r="CG279" s="72"/>
      <c r="CH279" s="320">
        <f t="shared" ref="CH279" ca="1" si="854">IF(AND(CH278=$O277,CH278&gt;0),1,IF(CH278=0,0,OFFSET(CH278,,(CH278-$O277),1,1)-CH278+1))</f>
        <v>0</v>
      </c>
      <c r="CI279" s="320">
        <f ca="1">IF(AND(CI278=$O277,CI278&gt;0),1,IF(CI278=0,0,OFFSET(CI278,,(CI278-$O277),1,1)-CI278+1))</f>
        <v>0</v>
      </c>
      <c r="CJ279" s="320">
        <f t="shared" ref="CJ279:DA279" ca="1" si="855">IF(AND(CJ278=$O277,CJ278&gt;0),1,IF(CJ278=0,0,OFFSET(CJ278,,(CJ278-$O277),1,1)-CJ278+1))</f>
        <v>0</v>
      </c>
      <c r="CK279" s="320">
        <f t="shared" ca="1" si="855"/>
        <v>0</v>
      </c>
      <c r="CL279" s="320">
        <f t="shared" ca="1" si="855"/>
        <v>0</v>
      </c>
      <c r="CM279" s="320">
        <f t="shared" ca="1" si="855"/>
        <v>0</v>
      </c>
      <c r="CN279" s="320">
        <f t="shared" ca="1" si="855"/>
        <v>0</v>
      </c>
      <c r="CO279" s="320">
        <f t="shared" ca="1" si="855"/>
        <v>0</v>
      </c>
      <c r="CP279" s="320">
        <f t="shared" ca="1" si="855"/>
        <v>0</v>
      </c>
      <c r="CQ279" s="320">
        <f t="shared" ca="1" si="855"/>
        <v>0</v>
      </c>
      <c r="CR279" s="320">
        <f t="shared" ca="1" si="855"/>
        <v>0</v>
      </c>
      <c r="CS279" s="320">
        <f t="shared" ca="1" si="855"/>
        <v>0</v>
      </c>
      <c r="CT279" s="320">
        <f t="shared" ca="1" si="855"/>
        <v>0</v>
      </c>
      <c r="CU279" s="320">
        <f t="shared" ca="1" si="855"/>
        <v>0</v>
      </c>
      <c r="CV279" s="320">
        <f t="shared" ca="1" si="855"/>
        <v>0</v>
      </c>
      <c r="CW279" s="320">
        <f t="shared" ca="1" si="855"/>
        <v>0</v>
      </c>
      <c r="CX279" s="320">
        <f t="shared" ca="1" si="855"/>
        <v>0</v>
      </c>
      <c r="CY279" s="320">
        <f t="shared" ca="1" si="855"/>
        <v>0</v>
      </c>
      <c r="CZ279" s="320">
        <f t="shared" ca="1" si="855"/>
        <v>0</v>
      </c>
      <c r="DA279" s="320">
        <f t="shared" ca="1" si="855"/>
        <v>0</v>
      </c>
    </row>
    <row r="280" spans="2:105" ht="15" hidden="1" customHeight="1" outlineLevel="1">
      <c r="B280" s="287"/>
      <c r="C280" s="310"/>
      <c r="D280" s="310"/>
      <c r="E280" s="310"/>
      <c r="F280" s="311" t="str">
        <f>_xlfn.IFNA(INDEX(Table_Def[[Asset category]:[Unit]],MATCH(Insert_Assets!C280,Table_Def[Asset category],0),2),"")</f>
        <v/>
      </c>
      <c r="G280" s="481"/>
      <c r="H280" s="440" t="s">
        <v>221</v>
      </c>
      <c r="I280" s="544">
        <f t="shared" si="738"/>
        <v>0</v>
      </c>
      <c r="J280" s="378"/>
      <c r="K280" s="379"/>
      <c r="L280" s="544">
        <f t="shared" ref="L280:L285" si="856">SUMIF($K$21:$K$383,K280,$I$21:$I$383)</f>
        <v>0</v>
      </c>
      <c r="M280" s="543">
        <f t="shared" si="834"/>
        <v>1</v>
      </c>
      <c r="N280" s="544">
        <f t="shared" ref="N280:N343" si="857">I280*(1-M280)</f>
        <v>0</v>
      </c>
      <c r="O280" s="208">
        <f>_xlfn.IFNA(IF(INDEX(Table_Def[],MATCH(C280,Table_Def[Asset category],0),3)=0,20,INDEX(Table_Def[],MATCH(C280,Table_Def[Asset category],0),3)),0)</f>
        <v>0</v>
      </c>
      <c r="Q280" s="484"/>
      <c r="R280" s="208"/>
      <c r="S280" s="208"/>
      <c r="T280" s="208"/>
      <c r="U280" s="485"/>
      <c r="V280" s="485"/>
      <c r="W280" s="485"/>
      <c r="X280" s="485"/>
      <c r="Y280" s="485"/>
      <c r="Z280" s="485"/>
      <c r="AA280" s="485"/>
      <c r="AB280" s="485"/>
      <c r="AC280" s="485"/>
      <c r="AD280" s="485"/>
      <c r="AE280" s="485"/>
      <c r="AF280" s="485"/>
      <c r="AG280" s="485"/>
      <c r="AH280" s="485"/>
      <c r="AI280" s="485"/>
      <c r="AJ280" s="485"/>
      <c r="AK280" s="485"/>
      <c r="AL280" s="485"/>
      <c r="AM280" s="485"/>
      <c r="AN280" s="485"/>
      <c r="AO280" s="485"/>
      <c r="AP280" s="485"/>
      <c r="AQ280" s="485"/>
      <c r="AR280" s="485"/>
      <c r="AS280" s="485"/>
      <c r="AT280" s="485"/>
      <c r="AU280" s="485"/>
      <c r="AV280" s="485"/>
      <c r="AW280" s="485"/>
      <c r="AX280" s="485"/>
      <c r="AY280" s="485"/>
      <c r="AZ280" s="485"/>
      <c r="BA280" s="485"/>
      <c r="BB280" s="485"/>
      <c r="BC280" s="485"/>
      <c r="BD280" s="485"/>
      <c r="BE280" s="485"/>
      <c r="BF280" s="485"/>
      <c r="BG280" s="485"/>
      <c r="BH280" s="485"/>
      <c r="BI280" s="485"/>
      <c r="BJ280" s="485"/>
      <c r="BK280" s="485"/>
      <c r="BL280" s="485"/>
      <c r="BM280" s="485"/>
      <c r="BN280" s="485"/>
      <c r="BO280" s="485"/>
      <c r="BP280" s="485"/>
      <c r="BQ280" s="485"/>
      <c r="BR280" s="485"/>
      <c r="BS280" s="485"/>
      <c r="BT280" s="485"/>
      <c r="BU280" s="485"/>
      <c r="BV280" s="485"/>
      <c r="BW280" s="485"/>
      <c r="BX280" s="485"/>
      <c r="BY280" s="485"/>
      <c r="BZ280" s="485"/>
      <c r="CA280" s="485"/>
      <c r="CB280" s="485"/>
      <c r="CC280" s="37"/>
      <c r="CD280" s="317"/>
      <c r="CE280" s="317"/>
      <c r="CF280" s="8" t="s">
        <v>205</v>
      </c>
      <c r="CH280" s="321">
        <f t="shared" ref="CH280:CL280" si="858">IF($J277=CH$7,$I277*$M277,IF(CH278=$O277,$I277,
IF(CG280&gt;0,+CG280-CG281,0)))</f>
        <v>0</v>
      </c>
      <c r="CI280" s="321">
        <f t="shared" ca="1" si="858"/>
        <v>0</v>
      </c>
      <c r="CJ280" s="321">
        <f t="shared" ca="1" si="858"/>
        <v>0</v>
      </c>
      <c r="CK280" s="321">
        <f t="shared" ca="1" si="858"/>
        <v>0</v>
      </c>
      <c r="CL280" s="321">
        <f t="shared" ca="1" si="858"/>
        <v>0</v>
      </c>
      <c r="CM280" s="321">
        <f ca="1">IF($J277=CM$7,$I277*$M277,IF(CM278=$O277,$I277,
IF(CL280&gt;0,+CL280-CL281,0)))</f>
        <v>0</v>
      </c>
      <c r="CN280" s="321">
        <f t="shared" ref="CN280:DA280" ca="1" si="859">IF($J277=CN$7,$I277*$M277,IF(CN278=$O277,$I277,
IF(CM280&gt;0,+CM280-CM281,0)))</f>
        <v>0</v>
      </c>
      <c r="CO280" s="321">
        <f t="shared" ca="1" si="859"/>
        <v>0</v>
      </c>
      <c r="CP280" s="321">
        <f t="shared" ca="1" si="859"/>
        <v>0</v>
      </c>
      <c r="CQ280" s="321">
        <f t="shared" ca="1" si="859"/>
        <v>0</v>
      </c>
      <c r="CR280" s="321">
        <f t="shared" ca="1" si="859"/>
        <v>0</v>
      </c>
      <c r="CS280" s="321">
        <f t="shared" ca="1" si="859"/>
        <v>0</v>
      </c>
      <c r="CT280" s="321">
        <f t="shared" ca="1" si="859"/>
        <v>0</v>
      </c>
      <c r="CU280" s="321">
        <f t="shared" ca="1" si="859"/>
        <v>0</v>
      </c>
      <c r="CV280" s="321">
        <f t="shared" ca="1" si="859"/>
        <v>0</v>
      </c>
      <c r="CW280" s="321">
        <f t="shared" ca="1" si="859"/>
        <v>0</v>
      </c>
      <c r="CX280" s="321">
        <f t="shared" ca="1" si="859"/>
        <v>0</v>
      </c>
      <c r="CY280" s="321">
        <f t="shared" ca="1" si="859"/>
        <v>0</v>
      </c>
      <c r="CZ280" s="321">
        <f t="shared" ca="1" si="859"/>
        <v>0</v>
      </c>
      <c r="DA280" s="321">
        <f t="shared" ca="1" si="859"/>
        <v>0</v>
      </c>
    </row>
    <row r="281" spans="2:105" ht="15" hidden="1" customHeight="1" outlineLevel="1">
      <c r="B281" s="287"/>
      <c r="C281" s="310"/>
      <c r="D281" s="310"/>
      <c r="E281" s="310"/>
      <c r="F281" s="311" t="str">
        <f>_xlfn.IFNA(INDEX(Table_Def[[Asset category]:[Unit]],MATCH(Insert_Assets!C281,Table_Def[Asset category],0),2),"")</f>
        <v/>
      </c>
      <c r="G281" s="481"/>
      <c r="H281" s="440" t="s">
        <v>221</v>
      </c>
      <c r="I281" s="544">
        <f t="shared" si="738"/>
        <v>0</v>
      </c>
      <c r="J281" s="378"/>
      <c r="K281" s="379"/>
      <c r="L281" s="544">
        <f t="shared" si="856"/>
        <v>0</v>
      </c>
      <c r="M281" s="543">
        <f t="shared" si="834"/>
        <v>1</v>
      </c>
      <c r="N281" s="544">
        <f t="shared" si="857"/>
        <v>0</v>
      </c>
      <c r="O281" s="208">
        <f>_xlfn.IFNA(IF(INDEX(Table_Def[],MATCH(C281,Table_Def[Asset category],0),3)=0,20,INDEX(Table_Def[],MATCH(C281,Table_Def[Asset category],0),3)),0)</f>
        <v>0</v>
      </c>
      <c r="Q281" s="484"/>
      <c r="R281" s="208"/>
      <c r="S281" s="208"/>
      <c r="T281" s="208"/>
      <c r="U281" s="485"/>
      <c r="V281" s="485"/>
      <c r="W281" s="485"/>
      <c r="X281" s="485"/>
      <c r="Y281" s="485"/>
      <c r="Z281" s="485"/>
      <c r="AA281" s="485"/>
      <c r="AB281" s="485"/>
      <c r="AC281" s="485"/>
      <c r="AD281" s="485"/>
      <c r="AE281" s="485"/>
      <c r="AF281" s="485"/>
      <c r="AG281" s="485"/>
      <c r="AH281" s="485"/>
      <c r="AI281" s="485"/>
      <c r="AJ281" s="485"/>
      <c r="AK281" s="485"/>
      <c r="AL281" s="485"/>
      <c r="AM281" s="485"/>
      <c r="AN281" s="485"/>
      <c r="AO281" s="485"/>
      <c r="AP281" s="485"/>
      <c r="AQ281" s="485"/>
      <c r="AR281" s="485"/>
      <c r="AS281" s="485"/>
      <c r="AT281" s="485"/>
      <c r="AU281" s="485"/>
      <c r="AV281" s="485"/>
      <c r="AW281" s="485"/>
      <c r="AX281" s="485"/>
      <c r="AY281" s="485"/>
      <c r="AZ281" s="485"/>
      <c r="BA281" s="485"/>
      <c r="BB281" s="485"/>
      <c r="BC281" s="485"/>
      <c r="BD281" s="485"/>
      <c r="BE281" s="485"/>
      <c r="BF281" s="485"/>
      <c r="BG281" s="485"/>
      <c r="BH281" s="485"/>
      <c r="BI281" s="485"/>
      <c r="BJ281" s="485"/>
      <c r="BK281" s="485"/>
      <c r="BL281" s="485"/>
      <c r="BM281" s="485"/>
      <c r="BN281" s="485"/>
      <c r="BO281" s="485"/>
      <c r="BP281" s="485"/>
      <c r="BQ281" s="485"/>
      <c r="BR281" s="485"/>
      <c r="BS281" s="485"/>
      <c r="BT281" s="485"/>
      <c r="BU281" s="485"/>
      <c r="BV281" s="485"/>
      <c r="BW281" s="485"/>
      <c r="BX281" s="485"/>
      <c r="BY281" s="485"/>
      <c r="BZ281" s="485"/>
      <c r="CA281" s="485"/>
      <c r="CB281" s="485"/>
      <c r="CC281" s="37"/>
      <c r="CD281" s="317"/>
      <c r="CE281" s="317"/>
      <c r="CF281" s="8" t="s">
        <v>206</v>
      </c>
      <c r="CG281" s="321"/>
      <c r="CH281" s="321" t="e">
        <f>IF(CH282&lt;1,0,CH283-CH282)</f>
        <v>#DIV/0!</v>
      </c>
      <c r="CI281" s="321" t="e">
        <f t="shared" ref="CI281:DA281" ca="1" si="860">IF(CI282&lt;1,0,CI283-CI282)</f>
        <v>#DIV/0!</v>
      </c>
      <c r="CJ281" s="321" t="e">
        <f t="shared" ca="1" si="860"/>
        <v>#DIV/0!</v>
      </c>
      <c r="CK281" s="321" t="e">
        <f t="shared" ca="1" si="860"/>
        <v>#DIV/0!</v>
      </c>
      <c r="CL281" s="321" t="e">
        <f t="shared" ca="1" si="860"/>
        <v>#DIV/0!</v>
      </c>
      <c r="CM281" s="321" t="e">
        <f t="shared" ca="1" si="860"/>
        <v>#DIV/0!</v>
      </c>
      <c r="CN281" s="321" t="e">
        <f t="shared" ca="1" si="860"/>
        <v>#DIV/0!</v>
      </c>
      <c r="CO281" s="321" t="e">
        <f t="shared" ca="1" si="860"/>
        <v>#DIV/0!</v>
      </c>
      <c r="CP281" s="321" t="e">
        <f t="shared" ca="1" si="860"/>
        <v>#DIV/0!</v>
      </c>
      <c r="CQ281" s="321" t="e">
        <f t="shared" ca="1" si="860"/>
        <v>#DIV/0!</v>
      </c>
      <c r="CR281" s="321" t="e">
        <f t="shared" ca="1" si="860"/>
        <v>#DIV/0!</v>
      </c>
      <c r="CS281" s="321" t="e">
        <f t="shared" ca="1" si="860"/>
        <v>#DIV/0!</v>
      </c>
      <c r="CT281" s="321" t="e">
        <f t="shared" ca="1" si="860"/>
        <v>#DIV/0!</v>
      </c>
      <c r="CU281" s="321" t="e">
        <f t="shared" ca="1" si="860"/>
        <v>#DIV/0!</v>
      </c>
      <c r="CV281" s="321" t="e">
        <f t="shared" ca="1" si="860"/>
        <v>#DIV/0!</v>
      </c>
      <c r="CW281" s="321" t="e">
        <f t="shared" ca="1" si="860"/>
        <v>#DIV/0!</v>
      </c>
      <c r="CX281" s="321" t="e">
        <f t="shared" ca="1" si="860"/>
        <v>#DIV/0!</v>
      </c>
      <c r="CY281" s="321" t="e">
        <f t="shared" ca="1" si="860"/>
        <v>#DIV/0!</v>
      </c>
      <c r="CZ281" s="321" t="e">
        <f t="shared" ca="1" si="860"/>
        <v>#DIV/0!</v>
      </c>
      <c r="DA281" s="321" t="e">
        <f t="shared" ca="1" si="860"/>
        <v>#DIV/0!</v>
      </c>
    </row>
    <row r="282" spans="2:105" ht="15" hidden="1" customHeight="1" outlineLevel="1">
      <c r="B282" s="287"/>
      <c r="C282" s="310"/>
      <c r="D282" s="310"/>
      <c r="E282" s="310"/>
      <c r="F282" s="311" t="str">
        <f>_xlfn.IFNA(INDEX(Table_Def[[Asset category]:[Unit]],MATCH(Insert_Assets!C282,Table_Def[Asset category],0),2),"")</f>
        <v/>
      </c>
      <c r="G282" s="481"/>
      <c r="H282" s="440" t="s">
        <v>221</v>
      </c>
      <c r="I282" s="544">
        <f t="shared" si="738"/>
        <v>0</v>
      </c>
      <c r="J282" s="378"/>
      <c r="K282" s="379"/>
      <c r="L282" s="544">
        <f t="shared" si="856"/>
        <v>0</v>
      </c>
      <c r="M282" s="543">
        <f t="shared" si="834"/>
        <v>1</v>
      </c>
      <c r="N282" s="544">
        <f t="shared" si="857"/>
        <v>0</v>
      </c>
      <c r="O282" s="208">
        <f>_xlfn.IFNA(IF(INDEX(Table_Def[],MATCH(C282,Table_Def[Asset category],0),3)=0,20,INDEX(Table_Def[],MATCH(C282,Table_Def[Asset category],0),3)),0)</f>
        <v>0</v>
      </c>
      <c r="Q282" s="484"/>
      <c r="R282" s="208"/>
      <c r="S282" s="208"/>
      <c r="T282" s="208"/>
      <c r="U282" s="485"/>
      <c r="V282" s="485"/>
      <c r="W282" s="485"/>
      <c r="X282" s="485"/>
      <c r="Y282" s="485"/>
      <c r="Z282" s="485"/>
      <c r="AA282" s="485"/>
      <c r="AB282" s="485"/>
      <c r="AC282" s="485"/>
      <c r="AD282" s="485"/>
      <c r="AE282" s="485"/>
      <c r="AF282" s="485"/>
      <c r="AG282" s="485"/>
      <c r="AH282" s="485"/>
      <c r="AI282" s="485"/>
      <c r="AJ282" s="485"/>
      <c r="AK282" s="485"/>
      <c r="AL282" s="485"/>
      <c r="AM282" s="485"/>
      <c r="AN282" s="485"/>
      <c r="AO282" s="485"/>
      <c r="AP282" s="485"/>
      <c r="AQ282" s="485"/>
      <c r="AR282" s="485"/>
      <c r="AS282" s="485"/>
      <c r="AT282" s="485"/>
      <c r="AU282" s="485"/>
      <c r="AV282" s="485"/>
      <c r="AW282" s="485"/>
      <c r="AX282" s="485"/>
      <c r="AY282" s="485"/>
      <c r="AZ282" s="485"/>
      <c r="BA282" s="485"/>
      <c r="BB282" s="485"/>
      <c r="BC282" s="485"/>
      <c r="BD282" s="485"/>
      <c r="BE282" s="485"/>
      <c r="BF282" s="485"/>
      <c r="BG282" s="485"/>
      <c r="BH282" s="485"/>
      <c r="BI282" s="485"/>
      <c r="BJ282" s="485"/>
      <c r="BK282" s="485"/>
      <c r="BL282" s="485"/>
      <c r="BM282" s="485"/>
      <c r="BN282" s="485"/>
      <c r="BO282" s="485"/>
      <c r="BP282" s="485"/>
      <c r="BQ282" s="485"/>
      <c r="BR282" s="485"/>
      <c r="BS282" s="485"/>
      <c r="BT282" s="485"/>
      <c r="BU282" s="485"/>
      <c r="BV282" s="485"/>
      <c r="BW282" s="485"/>
      <c r="BX282" s="485"/>
      <c r="BY282" s="485"/>
      <c r="BZ282" s="485"/>
      <c r="CA282" s="485"/>
      <c r="CB282" s="485"/>
      <c r="CC282" s="37"/>
      <c r="CD282" s="317"/>
      <c r="CE282" s="317"/>
      <c r="CF282" s="8" t="s">
        <v>207</v>
      </c>
      <c r="CH282" s="321" t="e">
        <f>CH280*Insert_Finance!$D$32</f>
        <v>#DIV/0!</v>
      </c>
      <c r="CI282" s="321" t="e">
        <f ca="1">CI280*Insert_Finance!$D$32</f>
        <v>#DIV/0!</v>
      </c>
      <c r="CJ282" s="321" t="e">
        <f ca="1">CJ280*Insert_Finance!$D$32</f>
        <v>#DIV/0!</v>
      </c>
      <c r="CK282" s="321" t="e">
        <f ca="1">CK280*Insert_Finance!$D$32</f>
        <v>#DIV/0!</v>
      </c>
      <c r="CL282" s="321" t="e">
        <f ca="1">CL280*Insert_Finance!$D$32</f>
        <v>#DIV/0!</v>
      </c>
      <c r="CM282" s="321" t="e">
        <f ca="1">CM280*Insert_Finance!$D$32</f>
        <v>#DIV/0!</v>
      </c>
      <c r="CN282" s="321" t="e">
        <f ca="1">CN280*Insert_Finance!$D$32</f>
        <v>#DIV/0!</v>
      </c>
      <c r="CO282" s="321" t="e">
        <f ca="1">CO280*Insert_Finance!$D$32</f>
        <v>#DIV/0!</v>
      </c>
      <c r="CP282" s="321" t="e">
        <f ca="1">CP280*Insert_Finance!$D$32</f>
        <v>#DIV/0!</v>
      </c>
      <c r="CQ282" s="321" t="e">
        <f ca="1">CQ280*Insert_Finance!$D$32</f>
        <v>#DIV/0!</v>
      </c>
      <c r="CR282" s="321" t="e">
        <f ca="1">CR280*Insert_Finance!$D$32</f>
        <v>#DIV/0!</v>
      </c>
      <c r="CS282" s="321" t="e">
        <f ca="1">CS280*Insert_Finance!$D$32</f>
        <v>#DIV/0!</v>
      </c>
      <c r="CT282" s="321" t="e">
        <f ca="1">CT280*Insert_Finance!$D$32</f>
        <v>#DIV/0!</v>
      </c>
      <c r="CU282" s="321" t="e">
        <f ca="1">CU280*Insert_Finance!$D$32</f>
        <v>#DIV/0!</v>
      </c>
      <c r="CV282" s="321" t="e">
        <f ca="1">CV280*Insert_Finance!$D$32</f>
        <v>#DIV/0!</v>
      </c>
      <c r="CW282" s="321" t="e">
        <f ca="1">CW280*Insert_Finance!$D$32</f>
        <v>#DIV/0!</v>
      </c>
      <c r="CX282" s="321" t="e">
        <f ca="1">CX280*Insert_Finance!$D$32</f>
        <v>#DIV/0!</v>
      </c>
      <c r="CY282" s="321" t="e">
        <f ca="1">CY280*Insert_Finance!$D$32</f>
        <v>#DIV/0!</v>
      </c>
      <c r="CZ282" s="321" t="e">
        <f ca="1">CZ280*Insert_Finance!$D$32</f>
        <v>#DIV/0!</v>
      </c>
      <c r="DA282" s="321" t="e">
        <f ca="1">DA280*Insert_Finance!$D$32</f>
        <v>#DIV/0!</v>
      </c>
    </row>
    <row r="283" spans="2:105" ht="15" hidden="1" customHeight="1" outlineLevel="1">
      <c r="B283" s="287"/>
      <c r="C283" s="310"/>
      <c r="D283" s="310"/>
      <c r="E283" s="310"/>
      <c r="F283" s="311" t="str">
        <f>_xlfn.IFNA(INDEX(Table_Def[[Asset category]:[Unit]],MATCH(Insert_Assets!C283,Table_Def[Asset category],0),2),"")</f>
        <v/>
      </c>
      <c r="G283" s="481"/>
      <c r="H283" s="440" t="s">
        <v>221</v>
      </c>
      <c r="I283" s="544">
        <f t="shared" si="738"/>
        <v>0</v>
      </c>
      <c r="J283" s="378"/>
      <c r="K283" s="379"/>
      <c r="L283" s="544">
        <f t="shared" si="856"/>
        <v>0</v>
      </c>
      <c r="M283" s="543">
        <f t="shared" si="834"/>
        <v>1</v>
      </c>
      <c r="N283" s="544">
        <f t="shared" si="857"/>
        <v>0</v>
      </c>
      <c r="O283" s="208">
        <f>_xlfn.IFNA(IF(INDEX(Table_Def[],MATCH(C283,Table_Def[Asset category],0),3)=0,20,INDEX(Table_Def[],MATCH(C283,Table_Def[Asset category],0),3)),0)</f>
        <v>0</v>
      </c>
      <c r="Q283" s="484"/>
      <c r="R283" s="208"/>
      <c r="S283" s="208"/>
      <c r="T283" s="208"/>
      <c r="U283" s="485"/>
      <c r="V283" s="485"/>
      <c r="W283" s="485"/>
      <c r="X283" s="485"/>
      <c r="Y283" s="485"/>
      <c r="Z283" s="485"/>
      <c r="AA283" s="485"/>
      <c r="AB283" s="485"/>
      <c r="AC283" s="485"/>
      <c r="AD283" s="485"/>
      <c r="AE283" s="485"/>
      <c r="AF283" s="485"/>
      <c r="AG283" s="485"/>
      <c r="AH283" s="485"/>
      <c r="AI283" s="485"/>
      <c r="AJ283" s="485"/>
      <c r="AK283" s="485"/>
      <c r="AL283" s="485"/>
      <c r="AM283" s="485"/>
      <c r="AN283" s="485"/>
      <c r="AO283" s="485"/>
      <c r="AP283" s="485"/>
      <c r="AQ283" s="485"/>
      <c r="AR283" s="485"/>
      <c r="AS283" s="485"/>
      <c r="AT283" s="485"/>
      <c r="AU283" s="485"/>
      <c r="AV283" s="485"/>
      <c r="AW283" s="485"/>
      <c r="AX283" s="485"/>
      <c r="AY283" s="485"/>
      <c r="AZ283" s="485"/>
      <c r="BA283" s="485"/>
      <c r="BB283" s="485"/>
      <c r="BC283" s="485"/>
      <c r="BD283" s="485"/>
      <c r="BE283" s="485"/>
      <c r="BF283" s="485"/>
      <c r="BG283" s="485"/>
      <c r="BH283" s="485"/>
      <c r="BI283" s="485"/>
      <c r="BJ283" s="485"/>
      <c r="BK283" s="485"/>
      <c r="BL283" s="485"/>
      <c r="BM283" s="485"/>
      <c r="BN283" s="485"/>
      <c r="BO283" s="485"/>
      <c r="BP283" s="485"/>
      <c r="BQ283" s="485"/>
      <c r="BR283" s="485"/>
      <c r="BS283" s="485"/>
      <c r="BT283" s="485"/>
      <c r="BU283" s="485"/>
      <c r="BV283" s="485"/>
      <c r="BW283" s="485"/>
      <c r="BX283" s="485"/>
      <c r="BY283" s="485"/>
      <c r="BZ283" s="485"/>
      <c r="CA283" s="485"/>
      <c r="CB283" s="485"/>
      <c r="CC283" s="37"/>
      <c r="CD283" s="317"/>
      <c r="CE283" s="317"/>
      <c r="CF283" s="8" t="s">
        <v>208</v>
      </c>
      <c r="CG283" s="321"/>
      <c r="CH283" s="321">
        <f ca="1">IF(CH280=0,0,
IF(CH280&lt;1,0,
IF($O277-CH278&lt;&gt;$O277,-PMT(Insert_Finance!$D$32,$O277,OFFSET(CH280,,(CH278-$O277),1,1),0,0),
IF(CH278=0,0,CG283))))</f>
        <v>0</v>
      </c>
      <c r="CI283" s="321">
        <f ca="1">IF(CI280=0,0,
IF(CI280&lt;1,0,
IF($O277-CI278&lt;&gt;$O277,-PMT(Insert_Finance!$D$32,$O277,OFFSET(CI280,,(CI278-$O277),1,1),0,0),
IF(CI278=0,0,CH283))))</f>
        <v>0</v>
      </c>
      <c r="CJ283" s="321">
        <f ca="1">IF(CJ280=0,0,
IF(CJ280&lt;1,0,
IF($O277-CJ278&lt;&gt;$O277,-PMT(Insert_Finance!$D$32,$O277,OFFSET(CJ280,,(CJ278-$O277),1,1),0,0),
IF(CJ278=0,0,CI283))))</f>
        <v>0</v>
      </c>
      <c r="CK283" s="321">
        <f ca="1">IF(CK280=0,0,
IF(CK280&lt;1,0,
IF($O277-CK278&lt;&gt;$O277,-PMT(Insert_Finance!$D$32,$O277,OFFSET(CK280,,(CK278-$O277),1,1),0,0),
IF(CK278=0,0,CJ283))))</f>
        <v>0</v>
      </c>
      <c r="CL283" s="321">
        <f ca="1">IF(CL280=0,0,
IF(CL280&lt;1,0,
IF($O277-CL278&lt;&gt;$O277,-PMT(Insert_Finance!$D$32,$O277,OFFSET(CL280,,(CL278-$O277),1,1),0,0),
IF(CL278=0,0,CK283))))</f>
        <v>0</v>
      </c>
      <c r="CM283" s="321">
        <f ca="1">IF(CM280=0,0,
IF(CM280&lt;1,0,
IF($O277-CM278&lt;&gt;$O277,-PMT(Insert_Finance!$D$32,$O277,OFFSET(CM280,,(CM278-$O277),1,1),0,0),
IF(CM278=0,0,CL283))))</f>
        <v>0</v>
      </c>
      <c r="CN283" s="321">
        <f ca="1">IF(CN280=0,0,
IF(CN280&lt;1,0,
IF($O277-CN278&lt;&gt;$O277,-PMT(Insert_Finance!$D$32,$O277,OFFSET(CN280,,(CN278-$O277),1,1),0,0),
IF(CN278=0,0,CM283))))</f>
        <v>0</v>
      </c>
      <c r="CO283" s="321">
        <f ca="1">IF(CO280=0,0,
IF(CO280&lt;1,0,
IF($O277-CO278&lt;&gt;$O277,-PMT(Insert_Finance!$D$32,$O277,OFFSET(CO280,,(CO278-$O277),1,1),0,0),
IF(CO278=0,0,CN283))))</f>
        <v>0</v>
      </c>
      <c r="CP283" s="321">
        <f ca="1">IF(CP280=0,0,
IF(CP280&lt;1,0,
IF($O277-CP278&lt;&gt;$O277,-PMT(Insert_Finance!$D$32,$O277,OFFSET(CP280,,(CP278-$O277),1,1),0,0),
IF(CP278=0,0,CO283))))</f>
        <v>0</v>
      </c>
      <c r="CQ283" s="321">
        <f ca="1">IF(CQ280=0,0,
IF(CQ280&lt;1,0,
IF($O277-CQ278&lt;&gt;$O277,-PMT(Insert_Finance!$D$32,$O277,OFFSET(CQ280,,(CQ278-$O277),1,1),0,0),
IF(CQ278=0,0,CP283))))</f>
        <v>0</v>
      </c>
      <c r="CR283" s="321">
        <f ca="1">IF(CR280=0,0,
IF(CR280&lt;1,0,
IF($O277-CR278&lt;&gt;$O277,-PMT(Insert_Finance!$D$32,$O277,OFFSET(CR280,,(CR278-$O277),1,1),0,0),
IF(CR278=0,0,CQ283))))</f>
        <v>0</v>
      </c>
      <c r="CS283" s="321">
        <f ca="1">IF(CS280=0,0,
IF(CS280&lt;1,0,
IF($O277-CS278&lt;&gt;$O277,-PMT(Insert_Finance!$D$32,$O277,OFFSET(CS280,,(CS278-$O277),1,1),0,0),
IF(CS278=0,0,CR283))))</f>
        <v>0</v>
      </c>
      <c r="CT283" s="321">
        <f ca="1">IF(CT280=0,0,
IF(CT280&lt;1,0,
IF($O277-CT278&lt;&gt;$O277,-PMT(Insert_Finance!$D$32,$O277,OFFSET(CT280,,(CT278-$O277),1,1),0,0),
IF(CT278=0,0,CS283))))</f>
        <v>0</v>
      </c>
      <c r="CU283" s="321">
        <f ca="1">IF(CU280=0,0,
IF(CU280&lt;1,0,
IF($O277-CU278&lt;&gt;$O277,-PMT(Insert_Finance!$D$32,$O277,OFFSET(CU280,,(CU278-$O277),1,1),0,0),
IF(CU278=0,0,CT283))))</f>
        <v>0</v>
      </c>
      <c r="CV283" s="321">
        <f ca="1">IF(CV280=0,0,
IF(CV280&lt;1,0,
IF($O277-CV278&lt;&gt;$O277,-PMT(Insert_Finance!$D$32,$O277,OFFSET(CV280,,(CV278-$O277),1,1),0,0),
IF(CV278=0,0,CU283))))</f>
        <v>0</v>
      </c>
      <c r="CW283" s="321">
        <f ca="1">IF(CW280=0,0,
IF(CW280&lt;1,0,
IF($O277-CW278&lt;&gt;$O277,-PMT(Insert_Finance!$D$32,$O277,OFFSET(CW280,,(CW278-$O277),1,1),0,0),
IF(CW278=0,0,CV283))))</f>
        <v>0</v>
      </c>
      <c r="CX283" s="321">
        <f ca="1">IF(CX280=0,0,
IF(CX280&lt;1,0,
IF($O277-CX278&lt;&gt;$O277,-PMT(Insert_Finance!$D$32,$O277,OFFSET(CX280,,(CX278-$O277),1,1),0,0),
IF(CX278=0,0,CW283))))</f>
        <v>0</v>
      </c>
      <c r="CY283" s="321">
        <f ca="1">IF(CY280=0,0,
IF(CY280&lt;1,0,
IF($O277-CY278&lt;&gt;$O277,-PMT(Insert_Finance!$D$32,$O277,OFFSET(CY280,,(CY278-$O277),1,1),0,0),
IF(CY278=0,0,CX283))))</f>
        <v>0</v>
      </c>
      <c r="CZ283" s="321">
        <f ca="1">IF(CZ280=0,0,
IF(CZ280&lt;1,0,
IF($O277-CZ278&lt;&gt;$O277,-PMT(Insert_Finance!$D$32,$O277,OFFSET(CZ280,,(CZ278-$O277),1,1),0,0),
IF(CZ278=0,0,CY283))))</f>
        <v>0</v>
      </c>
      <c r="DA283" s="321">
        <f ca="1">IF(DA280=0,0,
IF(DA280&lt;1,0,
IF($O277-DA278&lt;&gt;$O277,-PMT(Insert_Finance!$D$32,$O277,OFFSET(DA280,,(DA278-$O277),1,1),0,0),
IF(DA278=0,0,CZ283))))</f>
        <v>0</v>
      </c>
    </row>
    <row r="284" spans="2:105" ht="30" customHeight="1" collapsed="1">
      <c r="B284" s="287"/>
      <c r="C284" s="310"/>
      <c r="D284" s="310"/>
      <c r="E284" s="310">
        <f>Insert_Villages!E45</f>
        <v>0</v>
      </c>
      <c r="F284" s="311" t="str">
        <f>_xlfn.IFNA(INDEX(Table_Def[[Asset category]:[Unit]],MATCH(Insert_Assets!C284,Table_Def[Asset category],0),2),"")</f>
        <v/>
      </c>
      <c r="G284" s="481"/>
      <c r="H284" s="440" t="s">
        <v>221</v>
      </c>
      <c r="I284" s="544">
        <f t="shared" si="738"/>
        <v>0</v>
      </c>
      <c r="J284" s="376"/>
      <c r="K284" s="310"/>
      <c r="L284" s="544">
        <f t="shared" si="856"/>
        <v>0</v>
      </c>
      <c r="M284" s="543">
        <f t="shared" si="834"/>
        <v>1</v>
      </c>
      <c r="N284" s="544">
        <f t="shared" si="857"/>
        <v>0</v>
      </c>
      <c r="O284" s="208">
        <f>_xlfn.IFNA(IF(INDEX(Table_Def[],MATCH(C284,Table_Def[Asset category],0),3)=0,20,INDEX(Table_Def[],MATCH(C284,Table_Def[Asset category],0),3)),0)</f>
        <v>0</v>
      </c>
      <c r="Q284" s="484"/>
      <c r="R284" s="208"/>
      <c r="S284" s="208"/>
      <c r="T284" s="208"/>
      <c r="U284" s="485">
        <f>SUMIF($CH$7:$DA$7,U$16,$CH288:$DA288)</f>
        <v>0</v>
      </c>
      <c r="V284" s="485">
        <f>SUMIF($CH$7:$DA$7,U$16,$CH287:$DA287)</f>
        <v>0</v>
      </c>
      <c r="W284" s="485">
        <f>SUMIF($CH$7:$DA$7,U$16,$CH289:$DA289)</f>
        <v>0</v>
      </c>
      <c r="X284" s="485">
        <f>SUMIF($CH$7:$DA$7,X$16,$CH288:$DA288)</f>
        <v>0</v>
      </c>
      <c r="Y284" s="485">
        <f>SUMIF($CH$7:$DA$7,X$16,$CH287:$DA287)</f>
        <v>0</v>
      </c>
      <c r="Z284" s="485">
        <f>SUMIF($CH$7:$DA$7,X$16,$CH289:$DA289)</f>
        <v>0</v>
      </c>
      <c r="AA284" s="485">
        <f>SUMIF($CH$7:$DA$7,AA$16,$CH288:$DA288)</f>
        <v>0</v>
      </c>
      <c r="AB284" s="485">
        <f>SUMIF($CH$7:$DA$7,AA$16,$CH287:$DA287)</f>
        <v>0</v>
      </c>
      <c r="AC284" s="485">
        <f>SUMIF($CH$7:$DA$7,AA$16,$CH289:$DA289)</f>
        <v>0</v>
      </c>
      <c r="AD284" s="485">
        <f>SUMIF($CH$7:$DA$7,AD$16,$CH288:$DA288)</f>
        <v>0</v>
      </c>
      <c r="AE284" s="485">
        <f>SUMIF($CH$7:$DA$7,AD$16,$CH287:$DA287)</f>
        <v>0</v>
      </c>
      <c r="AF284" s="485">
        <f>SUMIF($CH$7:$DA$7,AD$16,$CH289:$DA289)</f>
        <v>0</v>
      </c>
      <c r="AG284" s="485">
        <f>SUMIF($CH$7:$DA$7,AG$16,$CH288:$DA288)</f>
        <v>0</v>
      </c>
      <c r="AH284" s="485">
        <f>SUMIF($CH$7:$DA$7,AG$16,$CH287:$DA287)</f>
        <v>0</v>
      </c>
      <c r="AI284" s="485">
        <f>SUMIF($CH$7:$DA$7,AG$16,$CH289:$DA289)</f>
        <v>0</v>
      </c>
      <c r="AJ284" s="485">
        <f>SUMIF($CH$7:$DA$7,AJ$16,$CH288:$DA288)</f>
        <v>0</v>
      </c>
      <c r="AK284" s="485">
        <f>SUMIF($CH$7:$DA$7,AJ$16,$CH287:$DA287)</f>
        <v>0</v>
      </c>
      <c r="AL284" s="485">
        <f>SUMIF($CH$7:$DA$7,AJ$16,$CH289:$DA289)</f>
        <v>0</v>
      </c>
      <c r="AM284" s="485">
        <f>SUMIF($CH$7:$DA$7,AM$16,$CH288:$DA288)</f>
        <v>0</v>
      </c>
      <c r="AN284" s="485">
        <f>SUMIF($CH$7:$DA$7,AM$16,$CH287:$DA287)</f>
        <v>0</v>
      </c>
      <c r="AO284" s="485">
        <f>SUMIF($CH$7:$DA$7,AM$16,$CH289:$DA289)</f>
        <v>0</v>
      </c>
      <c r="AP284" s="485">
        <f>SUMIF($CH$7:$DA$7,AP$16,$CH288:$DA288)</f>
        <v>0</v>
      </c>
      <c r="AQ284" s="485">
        <f>SUMIF($CH$7:$DA$7,AP$16,$CH287:$DA287)</f>
        <v>0</v>
      </c>
      <c r="AR284" s="485">
        <f>SUMIF($CH$7:$DA$7,AP$16,$CH289:$DA289)</f>
        <v>0</v>
      </c>
      <c r="AS284" s="485">
        <f>SUMIF($CH$7:$DA$7,AS$16,$CH288:$DA288)</f>
        <v>0</v>
      </c>
      <c r="AT284" s="485">
        <f>SUMIF($CH$7:$DA$7,AS$16,$CH287:$DA287)</f>
        <v>0</v>
      </c>
      <c r="AU284" s="485">
        <f>SUMIF($CH$7:$DA$7,AS$16,$CH289:$DA289)</f>
        <v>0</v>
      </c>
      <c r="AV284" s="485">
        <f>SUMIF($CH$7:$DA$7,AV$16,$CH288:$DA288)</f>
        <v>0</v>
      </c>
      <c r="AW284" s="485">
        <f>SUMIF($CH$7:$DA$7,AV$16,$CH287:$DA287)</f>
        <v>0</v>
      </c>
      <c r="AX284" s="485">
        <f>SUMIF($CH$7:$DA$7,AV$16,$CH289:$DA289)</f>
        <v>0</v>
      </c>
      <c r="AY284" s="485">
        <f>SUMIF($CH$7:$DA$7,AY$16,$CH288:$DA288)</f>
        <v>0</v>
      </c>
      <c r="AZ284" s="485">
        <f>SUMIF($CH$7:$DA$7,AY$16,$CH287:$DA287)</f>
        <v>0</v>
      </c>
      <c r="BA284" s="485">
        <f>SUMIF($CH$7:$DA$7,AY$16,$CH289:$DA289)</f>
        <v>0</v>
      </c>
      <c r="BB284" s="485">
        <f>SUMIF($CH$7:$DA$7,BB$16,$CH288:$DA288)</f>
        <v>0</v>
      </c>
      <c r="BC284" s="485">
        <f>SUMIF($CH$7:$DA$7,BB$16,$CH287:$DA287)</f>
        <v>0</v>
      </c>
      <c r="BD284" s="485">
        <f>SUMIF($CH$7:$DA$7,BB$16,$CH289:$DA289)</f>
        <v>0</v>
      </c>
      <c r="BE284" s="485">
        <f>SUMIF($CH$7:$DA$7,BE$16,$CH288:$DA288)</f>
        <v>0</v>
      </c>
      <c r="BF284" s="485">
        <f>SUMIF($CH$7:$DA$7,BE$16,$CH287:$DA287)</f>
        <v>0</v>
      </c>
      <c r="BG284" s="485">
        <f>SUMIF($CH$7:$DA$7,BE$16,$CH289:$DA289)</f>
        <v>0</v>
      </c>
      <c r="BH284" s="485">
        <f>SUMIF($CH$7:$DA$7,BH$16,$CH288:$DA288)</f>
        <v>0</v>
      </c>
      <c r="BI284" s="485">
        <f>SUMIF($CH$7:$DA$7,BH$16,$CH287:$DA287)</f>
        <v>0</v>
      </c>
      <c r="BJ284" s="485">
        <f>SUMIF($CH$7:$DA$7,BH$16,$CH289:$DA289)</f>
        <v>0</v>
      </c>
      <c r="BK284" s="485">
        <f>SUMIF($CH$7:$DA$7,BK$16,$CH288:$DA288)</f>
        <v>0</v>
      </c>
      <c r="BL284" s="485">
        <f>SUMIF($CH$7:$DA$7,BK$16,$CH287:$DA287)</f>
        <v>0</v>
      </c>
      <c r="BM284" s="485">
        <f>SUMIF($CH$7:$DA$7,BK$16,$CH289:$DA289)</f>
        <v>0</v>
      </c>
      <c r="BN284" s="485">
        <f>SUMIF($CH$7:$DA$7,BN$16,$CH288:$DA288)</f>
        <v>0</v>
      </c>
      <c r="BO284" s="485">
        <f>SUMIF($CH$7:$DA$7,BN$16,$CH287:$DA287)</f>
        <v>0</v>
      </c>
      <c r="BP284" s="485">
        <f>SUMIF($CH$7:$DA$7,BN$16,$CH289:$DA289)</f>
        <v>0</v>
      </c>
      <c r="BQ284" s="485">
        <f>SUMIF($CH$7:$DA$7,BQ$16,$CH288:$DA288)</f>
        <v>0</v>
      </c>
      <c r="BR284" s="485">
        <f>SUMIF($CH$7:$DA$7,BQ$16,$CH287:$DA287)</f>
        <v>0</v>
      </c>
      <c r="BS284" s="485">
        <f>SUMIF($CH$7:$DA$7,BQ$16,$CH289:$DA289)</f>
        <v>0</v>
      </c>
      <c r="BT284" s="485">
        <f>SUMIF($CH$7:$DA$7,BT$16,$CH288:$DA288)</f>
        <v>0</v>
      </c>
      <c r="BU284" s="485">
        <f>SUMIF($CH$7:$DA$7,BT$16,$CH287:$DA287)</f>
        <v>0</v>
      </c>
      <c r="BV284" s="485">
        <f>SUMIF($CH$7:$DA$7,BT$16,$CH289:$DA289)</f>
        <v>0</v>
      </c>
      <c r="BW284" s="485">
        <f>SUMIF($CH$7:$DA$7,BW$16,$CH288:$DA288)</f>
        <v>0</v>
      </c>
      <c r="BX284" s="485">
        <f>SUMIF($CH$7:$DA$7,BW$16,$CH287:$DA287)</f>
        <v>0</v>
      </c>
      <c r="BY284" s="485">
        <f>SUMIF($CH$7:$DA$7,BW$16,$CH289:$DA289)</f>
        <v>0</v>
      </c>
      <c r="BZ284" s="485">
        <f>SUMIF($CH$7:$DA$7,BZ$16,$CH288:$DA288)</f>
        <v>0</v>
      </c>
      <c r="CA284" s="485">
        <f>SUMIF($CH$7:$DA$7,BZ$16,$CH287:$DA287)</f>
        <v>0</v>
      </c>
      <c r="CB284" s="485">
        <f>SUMIF($CH$7:$DA$7,BZ$16,$CH289:$DA289)</f>
        <v>0</v>
      </c>
      <c r="CC284" s="37"/>
      <c r="CD284" s="317"/>
      <c r="CE284" s="317"/>
      <c r="CG284" s="72"/>
      <c r="CH284" s="321"/>
    </row>
    <row r="285" spans="2:105" ht="15" hidden="1" customHeight="1" outlineLevel="1">
      <c r="B285" s="287"/>
      <c r="C285" s="310"/>
      <c r="D285" s="310"/>
      <c r="E285" s="310"/>
      <c r="F285" s="311" t="str">
        <f>_xlfn.IFNA(INDEX(Table_Def[[Asset category]:[Unit]],MATCH(Insert_Assets!C285,Table_Def[Asset category],0),2),"")</f>
        <v/>
      </c>
      <c r="G285" s="481"/>
      <c r="H285" s="440" t="s">
        <v>221</v>
      </c>
      <c r="I285" s="544">
        <f t="shared" si="738"/>
        <v>0</v>
      </c>
      <c r="J285" s="378"/>
      <c r="K285" s="310"/>
      <c r="L285" s="544">
        <f t="shared" si="856"/>
        <v>0</v>
      </c>
      <c r="M285" s="543">
        <f t="shared" si="834"/>
        <v>1</v>
      </c>
      <c r="N285" s="544">
        <f t="shared" si="857"/>
        <v>0</v>
      </c>
      <c r="O285" s="208">
        <f>_xlfn.IFNA(IF(INDEX(Table_Def[],MATCH(C285,Table_Def[Asset category],0),3)=0,20,INDEX(Table_Def[],MATCH(C285,Table_Def[Asset category],0),3)),0)</f>
        <v>0</v>
      </c>
      <c r="Q285" s="484"/>
      <c r="R285" s="208"/>
      <c r="S285" s="208"/>
      <c r="T285" s="208"/>
      <c r="U285" s="485"/>
      <c r="V285" s="485"/>
      <c r="W285" s="485"/>
      <c r="X285" s="485"/>
      <c r="Y285" s="485"/>
      <c r="Z285" s="485"/>
      <c r="AA285" s="485"/>
      <c r="AB285" s="485"/>
      <c r="AC285" s="485"/>
      <c r="AD285" s="485"/>
      <c r="AE285" s="485"/>
      <c r="AF285" s="485"/>
      <c r="AG285" s="485"/>
      <c r="AH285" s="485"/>
      <c r="AI285" s="485"/>
      <c r="AJ285" s="485"/>
      <c r="AK285" s="485"/>
      <c r="AL285" s="485"/>
      <c r="AM285" s="485"/>
      <c r="AN285" s="485"/>
      <c r="AO285" s="485"/>
      <c r="AP285" s="485"/>
      <c r="AQ285" s="485"/>
      <c r="AR285" s="485"/>
      <c r="AS285" s="485"/>
      <c r="AT285" s="485"/>
      <c r="AU285" s="485"/>
      <c r="AV285" s="485"/>
      <c r="AW285" s="485"/>
      <c r="AX285" s="485"/>
      <c r="AY285" s="485"/>
      <c r="AZ285" s="485"/>
      <c r="BA285" s="485"/>
      <c r="BB285" s="485"/>
      <c r="BC285" s="485"/>
      <c r="BD285" s="485"/>
      <c r="BE285" s="485"/>
      <c r="BF285" s="485"/>
      <c r="BG285" s="485"/>
      <c r="BH285" s="485"/>
      <c r="BI285" s="485"/>
      <c r="BJ285" s="485"/>
      <c r="BK285" s="485"/>
      <c r="BL285" s="485"/>
      <c r="BM285" s="485"/>
      <c r="BN285" s="485"/>
      <c r="BO285" s="485"/>
      <c r="BP285" s="485"/>
      <c r="BQ285" s="485"/>
      <c r="BR285" s="485"/>
      <c r="BS285" s="485"/>
      <c r="BT285" s="485"/>
      <c r="BU285" s="485"/>
      <c r="BV285" s="485"/>
      <c r="BW285" s="485"/>
      <c r="BX285" s="485"/>
      <c r="BY285" s="485"/>
      <c r="BZ285" s="485"/>
      <c r="CA285" s="485"/>
      <c r="CB285" s="485"/>
      <c r="CC285" s="37"/>
      <c r="CD285" s="317"/>
      <c r="CE285" s="317"/>
      <c r="CF285" s="8" t="s">
        <v>218</v>
      </c>
      <c r="CG285" s="72"/>
      <c r="CH285" s="320">
        <f>IF($J284=CH$7,$O284,
IF(CG284&gt;0,CG284-1,0))</f>
        <v>0</v>
      </c>
      <c r="CI285" s="320">
        <f ca="1">IF(OR($J284=CI$7,CH286=$O284),$O284,
IF(CH285&gt;0,CH285-1,0))</f>
        <v>0</v>
      </c>
      <c r="CJ285" s="320">
        <f t="shared" ref="CJ285" ca="1" si="861">IF(OR($J284=CJ$7,CI286=$O284),$O284,
IF(CI285&gt;0,CI285-1,0))</f>
        <v>0</v>
      </c>
      <c r="CK285" s="320">
        <f t="shared" ref="CK285" ca="1" si="862">IF(OR($J284=CK$7,CJ286=$O284),$O284,
IF(CJ285&gt;0,CJ285-1,0))</f>
        <v>0</v>
      </c>
      <c r="CL285" s="320">
        <f t="shared" ref="CL285" ca="1" si="863">IF(OR($J284=CL$7,CK286=$O284),$O284,
IF(CK285&gt;0,CK285-1,0))</f>
        <v>0</v>
      </c>
      <c r="CM285" s="320">
        <f t="shared" ref="CM285" ca="1" si="864">IF(OR($J284=CM$7,CL286=$O284),$O284,
IF(CL285&gt;0,CL285-1,0))</f>
        <v>0</v>
      </c>
      <c r="CN285" s="320">
        <f t="shared" ref="CN285" ca="1" si="865">IF(OR($J284=CN$7,CM286=$O284),$O284,
IF(CM285&gt;0,CM285-1,0))</f>
        <v>0</v>
      </c>
      <c r="CO285" s="320">
        <f t="shared" ref="CO285" ca="1" si="866">IF(OR($J284=CO$7,CN286=$O284),$O284,
IF(CN285&gt;0,CN285-1,0))</f>
        <v>0</v>
      </c>
      <c r="CP285" s="320">
        <f t="shared" ref="CP285" ca="1" si="867">IF(OR($J284=CP$7,CO286=$O284),$O284,
IF(CO285&gt;0,CO285-1,0))</f>
        <v>0</v>
      </c>
      <c r="CQ285" s="320">
        <f t="shared" ref="CQ285" ca="1" si="868">IF(OR($J284=CQ$7,CP286=$O284),$O284,
IF(CP285&gt;0,CP285-1,0))</f>
        <v>0</v>
      </c>
      <c r="CR285" s="320">
        <f t="shared" ref="CR285" ca="1" si="869">IF(OR($J284=CR$7,CQ286=$O284),$O284,
IF(CQ285&gt;0,CQ285-1,0))</f>
        <v>0</v>
      </c>
      <c r="CS285" s="320">
        <f t="shared" ref="CS285" ca="1" si="870">IF(OR($J284=CS$7,CR286=$O284),$O284,
IF(CR285&gt;0,CR285-1,0))</f>
        <v>0</v>
      </c>
      <c r="CT285" s="320">
        <f t="shared" ref="CT285" ca="1" si="871">IF(OR($J284=CT$7,CS286=$O284),$O284,
IF(CS285&gt;0,CS285-1,0))</f>
        <v>0</v>
      </c>
      <c r="CU285" s="320">
        <f t="shared" ref="CU285" ca="1" si="872">IF(OR($J284=CU$7,CT286=$O284),$O284,
IF(CT285&gt;0,CT285-1,0))</f>
        <v>0</v>
      </c>
      <c r="CV285" s="320">
        <f t="shared" ref="CV285" ca="1" si="873">IF(OR($J284=CV$7,CU286=$O284),$O284,
IF(CU285&gt;0,CU285-1,0))</f>
        <v>0</v>
      </c>
      <c r="CW285" s="320">
        <f t="shared" ref="CW285" ca="1" si="874">IF(OR($J284=CW$7,CV286=$O284),$O284,
IF(CV285&gt;0,CV285-1,0))</f>
        <v>0</v>
      </c>
      <c r="CX285" s="320">
        <f t="shared" ref="CX285" ca="1" si="875">IF(OR($J284=CX$7,CW286=$O284),$O284,
IF(CW285&gt;0,CW285-1,0))</f>
        <v>0</v>
      </c>
      <c r="CY285" s="320">
        <f t="shared" ref="CY285" ca="1" si="876">IF(OR($J284=CY$7,CX286=$O284),$O284,
IF(CX285&gt;0,CX285-1,0))</f>
        <v>0</v>
      </c>
      <c r="CZ285" s="320">
        <f t="shared" ref="CZ285" ca="1" si="877">IF(OR($J284=CZ$7,CY286=$O284),$O284,
IF(CY285&gt;0,CY285-1,0))</f>
        <v>0</v>
      </c>
      <c r="DA285" s="320">
        <f t="shared" ref="DA285" ca="1" si="878">IF(OR($J284=DA$7,CZ286=$O284),$O284,
IF(CZ285&gt;0,CZ285-1,0))</f>
        <v>0</v>
      </c>
    </row>
    <row r="286" spans="2:105" ht="15" hidden="1" customHeight="1" outlineLevel="1">
      <c r="B286" s="287"/>
      <c r="C286" s="310"/>
      <c r="D286" s="310"/>
      <c r="E286" s="310"/>
      <c r="F286" s="311" t="str">
        <f>_xlfn.IFNA(INDEX(Table_Def[[Asset category]:[Unit]],MATCH(Insert_Assets!C286,Table_Def[Asset category],0),2),"")</f>
        <v/>
      </c>
      <c r="G286" s="481"/>
      <c r="H286" s="440" t="s">
        <v>221</v>
      </c>
      <c r="I286" s="544">
        <f t="shared" si="738"/>
        <v>0</v>
      </c>
      <c r="J286" s="378"/>
      <c r="K286" s="310"/>
      <c r="L286" s="544"/>
      <c r="M286" s="543">
        <f t="shared" si="834"/>
        <v>1</v>
      </c>
      <c r="N286" s="544">
        <f t="shared" si="857"/>
        <v>0</v>
      </c>
      <c r="O286" s="208">
        <f>_xlfn.IFNA(IF(INDEX(Table_Def[],MATCH(C286,Table_Def[Asset category],0),3)=0,20,INDEX(Table_Def[],MATCH(C286,Table_Def[Asset category],0),3)),0)</f>
        <v>0</v>
      </c>
      <c r="Q286" s="484"/>
      <c r="R286" s="208"/>
      <c r="S286" s="208"/>
      <c r="T286" s="208"/>
      <c r="U286" s="485"/>
      <c r="V286" s="485"/>
      <c r="W286" s="485"/>
      <c r="X286" s="485"/>
      <c r="Y286" s="485"/>
      <c r="Z286" s="485"/>
      <c r="AA286" s="485"/>
      <c r="AB286" s="485"/>
      <c r="AC286" s="485"/>
      <c r="AD286" s="485"/>
      <c r="AE286" s="485"/>
      <c r="AF286" s="485"/>
      <c r="AG286" s="485"/>
      <c r="AH286" s="485"/>
      <c r="AI286" s="485"/>
      <c r="AJ286" s="485"/>
      <c r="AK286" s="485"/>
      <c r="AL286" s="485"/>
      <c r="AM286" s="485"/>
      <c r="AN286" s="485"/>
      <c r="AO286" s="485"/>
      <c r="AP286" s="485"/>
      <c r="AQ286" s="485"/>
      <c r="AR286" s="485"/>
      <c r="AS286" s="485"/>
      <c r="AT286" s="485"/>
      <c r="AU286" s="485"/>
      <c r="AV286" s="485"/>
      <c r="AW286" s="485"/>
      <c r="AX286" s="485"/>
      <c r="AY286" s="485"/>
      <c r="AZ286" s="485"/>
      <c r="BA286" s="485"/>
      <c r="BB286" s="485"/>
      <c r="BC286" s="485"/>
      <c r="BD286" s="485"/>
      <c r="BE286" s="485"/>
      <c r="BF286" s="485"/>
      <c r="BG286" s="485"/>
      <c r="BH286" s="485"/>
      <c r="BI286" s="485"/>
      <c r="BJ286" s="485"/>
      <c r="BK286" s="485"/>
      <c r="BL286" s="485"/>
      <c r="BM286" s="485"/>
      <c r="BN286" s="485"/>
      <c r="BO286" s="485"/>
      <c r="BP286" s="485"/>
      <c r="BQ286" s="485"/>
      <c r="BR286" s="485"/>
      <c r="BS286" s="485"/>
      <c r="BT286" s="485"/>
      <c r="BU286" s="485"/>
      <c r="BV286" s="485"/>
      <c r="BW286" s="485"/>
      <c r="BX286" s="485"/>
      <c r="BY286" s="485"/>
      <c r="BZ286" s="485"/>
      <c r="CA286" s="485"/>
      <c r="CB286" s="485"/>
      <c r="CC286" s="37"/>
      <c r="CD286" s="317"/>
      <c r="CE286" s="317"/>
      <c r="CF286" s="8" t="s">
        <v>219</v>
      </c>
      <c r="CG286" s="72"/>
      <c r="CH286" s="320">
        <f t="shared" ref="CH286" ca="1" si="879">IF(AND(CH285=$O284,CH285&gt;0),1,IF(CH285=0,0,OFFSET(CH285,,(CH285-$O284),1,1)-CH285+1))</f>
        <v>0</v>
      </c>
      <c r="CI286" s="320">
        <f ca="1">IF(AND(CI285=$O284,CI285&gt;0),1,IF(CI285=0,0,OFFSET(CI285,,(CI285-$O284),1,1)-CI285+1))</f>
        <v>0</v>
      </c>
      <c r="CJ286" s="320">
        <f t="shared" ref="CJ286:DA286" ca="1" si="880">IF(AND(CJ285=$O284,CJ285&gt;0),1,IF(CJ285=0,0,OFFSET(CJ285,,(CJ285-$O284),1,1)-CJ285+1))</f>
        <v>0</v>
      </c>
      <c r="CK286" s="320">
        <f t="shared" ca="1" si="880"/>
        <v>0</v>
      </c>
      <c r="CL286" s="320">
        <f t="shared" ca="1" si="880"/>
        <v>0</v>
      </c>
      <c r="CM286" s="320">
        <f t="shared" ca="1" si="880"/>
        <v>0</v>
      </c>
      <c r="CN286" s="320">
        <f t="shared" ca="1" si="880"/>
        <v>0</v>
      </c>
      <c r="CO286" s="320">
        <f t="shared" ca="1" si="880"/>
        <v>0</v>
      </c>
      <c r="CP286" s="320">
        <f t="shared" ca="1" si="880"/>
        <v>0</v>
      </c>
      <c r="CQ286" s="320">
        <f t="shared" ca="1" si="880"/>
        <v>0</v>
      </c>
      <c r="CR286" s="320">
        <f t="shared" ca="1" si="880"/>
        <v>0</v>
      </c>
      <c r="CS286" s="320">
        <f t="shared" ca="1" si="880"/>
        <v>0</v>
      </c>
      <c r="CT286" s="320">
        <f t="shared" ca="1" si="880"/>
        <v>0</v>
      </c>
      <c r="CU286" s="320">
        <f t="shared" ca="1" si="880"/>
        <v>0</v>
      </c>
      <c r="CV286" s="320">
        <f t="shared" ca="1" si="880"/>
        <v>0</v>
      </c>
      <c r="CW286" s="320">
        <f t="shared" ca="1" si="880"/>
        <v>0</v>
      </c>
      <c r="CX286" s="320">
        <f t="shared" ca="1" si="880"/>
        <v>0</v>
      </c>
      <c r="CY286" s="320">
        <f t="shared" ca="1" si="880"/>
        <v>0</v>
      </c>
      <c r="CZ286" s="320">
        <f t="shared" ca="1" si="880"/>
        <v>0</v>
      </c>
      <c r="DA286" s="320">
        <f t="shared" ca="1" si="880"/>
        <v>0</v>
      </c>
    </row>
    <row r="287" spans="2:105" ht="15" hidden="1" customHeight="1" outlineLevel="1">
      <c r="B287" s="287"/>
      <c r="C287" s="310"/>
      <c r="D287" s="310"/>
      <c r="E287" s="310"/>
      <c r="F287" s="311" t="str">
        <f>_xlfn.IFNA(INDEX(Table_Def[[Asset category]:[Unit]],MATCH(Insert_Assets!C287,Table_Def[Asset category],0),2),"")</f>
        <v/>
      </c>
      <c r="G287" s="481"/>
      <c r="H287" s="440" t="s">
        <v>221</v>
      </c>
      <c r="I287" s="544">
        <f t="shared" si="738"/>
        <v>0</v>
      </c>
      <c r="J287" s="378"/>
      <c r="K287" s="310"/>
      <c r="L287" s="544">
        <f t="shared" ref="L287:L292" si="881">SUMIF($K$21:$K$383,K287,$I$21:$I$383)</f>
        <v>0</v>
      </c>
      <c r="M287" s="543">
        <f t="shared" si="834"/>
        <v>1</v>
      </c>
      <c r="N287" s="544">
        <f t="shared" si="857"/>
        <v>0</v>
      </c>
      <c r="O287" s="208">
        <f>_xlfn.IFNA(IF(INDEX(Table_Def[],MATCH(C287,Table_Def[Asset category],0),3)=0,20,INDEX(Table_Def[],MATCH(C287,Table_Def[Asset category],0),3)),0)</f>
        <v>0</v>
      </c>
      <c r="Q287" s="484"/>
      <c r="R287" s="208"/>
      <c r="S287" s="208"/>
      <c r="T287" s="208"/>
      <c r="U287" s="485"/>
      <c r="V287" s="485"/>
      <c r="W287" s="485"/>
      <c r="X287" s="485"/>
      <c r="Y287" s="485"/>
      <c r="Z287" s="485"/>
      <c r="AA287" s="485"/>
      <c r="AB287" s="485"/>
      <c r="AC287" s="485"/>
      <c r="AD287" s="485"/>
      <c r="AE287" s="485"/>
      <c r="AF287" s="485"/>
      <c r="AG287" s="485"/>
      <c r="AH287" s="485"/>
      <c r="AI287" s="485"/>
      <c r="AJ287" s="485"/>
      <c r="AK287" s="485"/>
      <c r="AL287" s="485"/>
      <c r="AM287" s="485"/>
      <c r="AN287" s="485"/>
      <c r="AO287" s="485"/>
      <c r="AP287" s="485"/>
      <c r="AQ287" s="485"/>
      <c r="AR287" s="485"/>
      <c r="AS287" s="485"/>
      <c r="AT287" s="485"/>
      <c r="AU287" s="485"/>
      <c r="AV287" s="485"/>
      <c r="AW287" s="485"/>
      <c r="AX287" s="485"/>
      <c r="AY287" s="485"/>
      <c r="AZ287" s="485"/>
      <c r="BA287" s="485"/>
      <c r="BB287" s="485"/>
      <c r="BC287" s="485"/>
      <c r="BD287" s="485"/>
      <c r="BE287" s="485"/>
      <c r="BF287" s="485"/>
      <c r="BG287" s="485"/>
      <c r="BH287" s="485"/>
      <c r="BI287" s="485"/>
      <c r="BJ287" s="485"/>
      <c r="BK287" s="485"/>
      <c r="BL287" s="485"/>
      <c r="BM287" s="485"/>
      <c r="BN287" s="485"/>
      <c r="BO287" s="485"/>
      <c r="BP287" s="485"/>
      <c r="BQ287" s="485"/>
      <c r="BR287" s="485"/>
      <c r="BS287" s="485"/>
      <c r="BT287" s="485"/>
      <c r="BU287" s="485"/>
      <c r="BV287" s="485"/>
      <c r="BW287" s="485"/>
      <c r="BX287" s="485"/>
      <c r="BY287" s="485"/>
      <c r="BZ287" s="485"/>
      <c r="CA287" s="485"/>
      <c r="CB287" s="485"/>
      <c r="CC287" s="37"/>
      <c r="CD287" s="317"/>
      <c r="CE287" s="317"/>
      <c r="CF287" s="8" t="s">
        <v>205</v>
      </c>
      <c r="CH287" s="321">
        <f t="shared" ref="CH287:CL287" si="882">IF($J284=CH$7,$I284*$M284,IF(CH285=$O284,$I284,
IF(CG287&gt;0,+CG287-CG288,0)))</f>
        <v>0</v>
      </c>
      <c r="CI287" s="321">
        <f t="shared" ca="1" si="882"/>
        <v>0</v>
      </c>
      <c r="CJ287" s="321">
        <f t="shared" ca="1" si="882"/>
        <v>0</v>
      </c>
      <c r="CK287" s="321">
        <f t="shared" ca="1" si="882"/>
        <v>0</v>
      </c>
      <c r="CL287" s="321">
        <f t="shared" ca="1" si="882"/>
        <v>0</v>
      </c>
      <c r="CM287" s="321">
        <f ca="1">IF($J284=CM$7,$I284*$M284,IF(CM285=$O284,$I284,
IF(CL287&gt;0,+CL287-CL288,0)))</f>
        <v>0</v>
      </c>
      <c r="CN287" s="321">
        <f t="shared" ref="CN287:DA287" ca="1" si="883">IF($J284=CN$7,$I284*$M284,IF(CN285=$O284,$I284,
IF(CM287&gt;0,+CM287-CM288,0)))</f>
        <v>0</v>
      </c>
      <c r="CO287" s="321">
        <f t="shared" ca="1" si="883"/>
        <v>0</v>
      </c>
      <c r="CP287" s="321">
        <f t="shared" ca="1" si="883"/>
        <v>0</v>
      </c>
      <c r="CQ287" s="321">
        <f t="shared" ca="1" si="883"/>
        <v>0</v>
      </c>
      <c r="CR287" s="321">
        <f t="shared" ca="1" si="883"/>
        <v>0</v>
      </c>
      <c r="CS287" s="321">
        <f t="shared" ca="1" si="883"/>
        <v>0</v>
      </c>
      <c r="CT287" s="321">
        <f t="shared" ca="1" si="883"/>
        <v>0</v>
      </c>
      <c r="CU287" s="321">
        <f t="shared" ca="1" si="883"/>
        <v>0</v>
      </c>
      <c r="CV287" s="321">
        <f t="shared" ca="1" si="883"/>
        <v>0</v>
      </c>
      <c r="CW287" s="321">
        <f t="shared" ca="1" si="883"/>
        <v>0</v>
      </c>
      <c r="CX287" s="321">
        <f t="shared" ca="1" si="883"/>
        <v>0</v>
      </c>
      <c r="CY287" s="321">
        <f t="shared" ca="1" si="883"/>
        <v>0</v>
      </c>
      <c r="CZ287" s="321">
        <f t="shared" ca="1" si="883"/>
        <v>0</v>
      </c>
      <c r="DA287" s="321">
        <f t="shared" ca="1" si="883"/>
        <v>0</v>
      </c>
    </row>
    <row r="288" spans="2:105" ht="15" hidden="1" customHeight="1" outlineLevel="1">
      <c r="B288" s="287"/>
      <c r="C288" s="310"/>
      <c r="D288" s="310"/>
      <c r="E288" s="310"/>
      <c r="F288" s="311" t="str">
        <f>_xlfn.IFNA(INDEX(Table_Def[[Asset category]:[Unit]],MATCH(Insert_Assets!C288,Table_Def[Asset category],0),2),"")</f>
        <v/>
      </c>
      <c r="G288" s="481"/>
      <c r="H288" s="440" t="s">
        <v>221</v>
      </c>
      <c r="I288" s="544">
        <f t="shared" si="738"/>
        <v>0</v>
      </c>
      <c r="J288" s="378"/>
      <c r="K288" s="310"/>
      <c r="L288" s="544">
        <f t="shared" si="881"/>
        <v>0</v>
      </c>
      <c r="M288" s="543">
        <f t="shared" si="834"/>
        <v>1</v>
      </c>
      <c r="N288" s="544">
        <f t="shared" si="857"/>
        <v>0</v>
      </c>
      <c r="O288" s="208">
        <f>_xlfn.IFNA(IF(INDEX(Table_Def[],MATCH(C288,Table_Def[Asset category],0),3)=0,20,INDEX(Table_Def[],MATCH(C288,Table_Def[Asset category],0),3)),0)</f>
        <v>0</v>
      </c>
      <c r="Q288" s="484"/>
      <c r="R288" s="208"/>
      <c r="S288" s="208"/>
      <c r="T288" s="208"/>
      <c r="U288" s="485"/>
      <c r="V288" s="485"/>
      <c r="W288" s="485"/>
      <c r="X288" s="485"/>
      <c r="Y288" s="485"/>
      <c r="Z288" s="485"/>
      <c r="AA288" s="485"/>
      <c r="AB288" s="485"/>
      <c r="AC288" s="485"/>
      <c r="AD288" s="485"/>
      <c r="AE288" s="485"/>
      <c r="AF288" s="485"/>
      <c r="AG288" s="485"/>
      <c r="AH288" s="485"/>
      <c r="AI288" s="485"/>
      <c r="AJ288" s="485"/>
      <c r="AK288" s="485"/>
      <c r="AL288" s="485"/>
      <c r="AM288" s="485"/>
      <c r="AN288" s="485"/>
      <c r="AO288" s="485"/>
      <c r="AP288" s="485"/>
      <c r="AQ288" s="485"/>
      <c r="AR288" s="485"/>
      <c r="AS288" s="485"/>
      <c r="AT288" s="485"/>
      <c r="AU288" s="485"/>
      <c r="AV288" s="485"/>
      <c r="AW288" s="485"/>
      <c r="AX288" s="485"/>
      <c r="AY288" s="485"/>
      <c r="AZ288" s="485"/>
      <c r="BA288" s="485"/>
      <c r="BB288" s="485"/>
      <c r="BC288" s="485"/>
      <c r="BD288" s="485"/>
      <c r="BE288" s="485"/>
      <c r="BF288" s="485"/>
      <c r="BG288" s="485"/>
      <c r="BH288" s="485"/>
      <c r="BI288" s="485"/>
      <c r="BJ288" s="485"/>
      <c r="BK288" s="485"/>
      <c r="BL288" s="485"/>
      <c r="BM288" s="485"/>
      <c r="BN288" s="485"/>
      <c r="BO288" s="485"/>
      <c r="BP288" s="485"/>
      <c r="BQ288" s="485"/>
      <c r="BR288" s="485"/>
      <c r="BS288" s="485"/>
      <c r="BT288" s="485"/>
      <c r="BU288" s="485"/>
      <c r="BV288" s="485"/>
      <c r="BW288" s="485"/>
      <c r="BX288" s="485"/>
      <c r="BY288" s="485"/>
      <c r="BZ288" s="485"/>
      <c r="CA288" s="485"/>
      <c r="CB288" s="485"/>
      <c r="CC288" s="37"/>
      <c r="CD288" s="317"/>
      <c r="CE288" s="317"/>
      <c r="CF288" s="8" t="s">
        <v>206</v>
      </c>
      <c r="CG288" s="321"/>
      <c r="CH288" s="321" t="e">
        <f>IF(CH289&lt;1,0,CH290-CH289)</f>
        <v>#DIV/0!</v>
      </c>
      <c r="CI288" s="321" t="e">
        <f t="shared" ref="CI288:DA288" ca="1" si="884">IF(CI289&lt;1,0,CI290-CI289)</f>
        <v>#DIV/0!</v>
      </c>
      <c r="CJ288" s="321" t="e">
        <f t="shared" ca="1" si="884"/>
        <v>#DIV/0!</v>
      </c>
      <c r="CK288" s="321" t="e">
        <f t="shared" ca="1" si="884"/>
        <v>#DIV/0!</v>
      </c>
      <c r="CL288" s="321" t="e">
        <f t="shared" ca="1" si="884"/>
        <v>#DIV/0!</v>
      </c>
      <c r="CM288" s="321" t="e">
        <f t="shared" ca="1" si="884"/>
        <v>#DIV/0!</v>
      </c>
      <c r="CN288" s="321" t="e">
        <f t="shared" ca="1" si="884"/>
        <v>#DIV/0!</v>
      </c>
      <c r="CO288" s="321" t="e">
        <f t="shared" ca="1" si="884"/>
        <v>#DIV/0!</v>
      </c>
      <c r="CP288" s="321" t="e">
        <f t="shared" ca="1" si="884"/>
        <v>#DIV/0!</v>
      </c>
      <c r="CQ288" s="321" t="e">
        <f t="shared" ca="1" si="884"/>
        <v>#DIV/0!</v>
      </c>
      <c r="CR288" s="321" t="e">
        <f t="shared" ca="1" si="884"/>
        <v>#DIV/0!</v>
      </c>
      <c r="CS288" s="321" t="e">
        <f t="shared" ca="1" si="884"/>
        <v>#DIV/0!</v>
      </c>
      <c r="CT288" s="321" t="e">
        <f t="shared" ca="1" si="884"/>
        <v>#DIV/0!</v>
      </c>
      <c r="CU288" s="321" t="e">
        <f t="shared" ca="1" si="884"/>
        <v>#DIV/0!</v>
      </c>
      <c r="CV288" s="321" t="e">
        <f t="shared" ca="1" si="884"/>
        <v>#DIV/0!</v>
      </c>
      <c r="CW288" s="321" t="e">
        <f t="shared" ca="1" si="884"/>
        <v>#DIV/0!</v>
      </c>
      <c r="CX288" s="321" t="e">
        <f t="shared" ca="1" si="884"/>
        <v>#DIV/0!</v>
      </c>
      <c r="CY288" s="321" t="e">
        <f t="shared" ca="1" si="884"/>
        <v>#DIV/0!</v>
      </c>
      <c r="CZ288" s="321" t="e">
        <f t="shared" ca="1" si="884"/>
        <v>#DIV/0!</v>
      </c>
      <c r="DA288" s="321" t="e">
        <f t="shared" ca="1" si="884"/>
        <v>#DIV/0!</v>
      </c>
    </row>
    <row r="289" spans="2:105" ht="15" hidden="1" customHeight="1" outlineLevel="1">
      <c r="B289" s="287"/>
      <c r="C289" s="310"/>
      <c r="D289" s="310"/>
      <c r="E289" s="310"/>
      <c r="F289" s="311" t="str">
        <f>_xlfn.IFNA(INDEX(Table_Def[[Asset category]:[Unit]],MATCH(Insert_Assets!C289,Table_Def[Asset category],0),2),"")</f>
        <v/>
      </c>
      <c r="G289" s="481"/>
      <c r="H289" s="440" t="s">
        <v>221</v>
      </c>
      <c r="I289" s="544">
        <f t="shared" si="738"/>
        <v>0</v>
      </c>
      <c r="J289" s="378"/>
      <c r="K289" s="310"/>
      <c r="L289" s="544">
        <f t="shared" si="881"/>
        <v>0</v>
      </c>
      <c r="M289" s="543">
        <f t="shared" si="834"/>
        <v>1</v>
      </c>
      <c r="N289" s="544">
        <f t="shared" si="857"/>
        <v>0</v>
      </c>
      <c r="O289" s="208">
        <f>_xlfn.IFNA(IF(INDEX(Table_Def[],MATCH(C289,Table_Def[Asset category],0),3)=0,20,INDEX(Table_Def[],MATCH(C289,Table_Def[Asset category],0),3)),0)</f>
        <v>0</v>
      </c>
      <c r="Q289" s="484"/>
      <c r="R289" s="208"/>
      <c r="S289" s="208"/>
      <c r="T289" s="208"/>
      <c r="U289" s="485"/>
      <c r="V289" s="485"/>
      <c r="W289" s="485"/>
      <c r="X289" s="485"/>
      <c r="Y289" s="485"/>
      <c r="Z289" s="485"/>
      <c r="AA289" s="485"/>
      <c r="AB289" s="485"/>
      <c r="AC289" s="485"/>
      <c r="AD289" s="485"/>
      <c r="AE289" s="485"/>
      <c r="AF289" s="485"/>
      <c r="AG289" s="485"/>
      <c r="AH289" s="485"/>
      <c r="AI289" s="485"/>
      <c r="AJ289" s="485"/>
      <c r="AK289" s="485"/>
      <c r="AL289" s="485"/>
      <c r="AM289" s="485"/>
      <c r="AN289" s="485"/>
      <c r="AO289" s="485"/>
      <c r="AP289" s="485"/>
      <c r="AQ289" s="485"/>
      <c r="AR289" s="485"/>
      <c r="AS289" s="485"/>
      <c r="AT289" s="485"/>
      <c r="AU289" s="485"/>
      <c r="AV289" s="485"/>
      <c r="AW289" s="485"/>
      <c r="AX289" s="485"/>
      <c r="AY289" s="485"/>
      <c r="AZ289" s="485"/>
      <c r="BA289" s="485"/>
      <c r="BB289" s="485"/>
      <c r="BC289" s="485"/>
      <c r="BD289" s="485"/>
      <c r="BE289" s="485"/>
      <c r="BF289" s="485"/>
      <c r="BG289" s="485"/>
      <c r="BH289" s="485"/>
      <c r="BI289" s="485"/>
      <c r="BJ289" s="485"/>
      <c r="BK289" s="485"/>
      <c r="BL289" s="485"/>
      <c r="BM289" s="485"/>
      <c r="BN289" s="485"/>
      <c r="BO289" s="485"/>
      <c r="BP289" s="485"/>
      <c r="BQ289" s="485"/>
      <c r="BR289" s="485"/>
      <c r="BS289" s="485"/>
      <c r="BT289" s="485"/>
      <c r="BU289" s="485"/>
      <c r="BV289" s="485"/>
      <c r="BW289" s="485"/>
      <c r="BX289" s="485"/>
      <c r="BY289" s="485"/>
      <c r="BZ289" s="485"/>
      <c r="CA289" s="485"/>
      <c r="CB289" s="485"/>
      <c r="CC289" s="37"/>
      <c r="CD289" s="317"/>
      <c r="CE289" s="317"/>
      <c r="CF289" s="8" t="s">
        <v>207</v>
      </c>
      <c r="CH289" s="321" t="e">
        <f>CH287*Insert_Finance!$D$32</f>
        <v>#DIV/0!</v>
      </c>
      <c r="CI289" s="321" t="e">
        <f ca="1">CI287*Insert_Finance!$D$32</f>
        <v>#DIV/0!</v>
      </c>
      <c r="CJ289" s="321" t="e">
        <f ca="1">CJ287*Insert_Finance!$D$32</f>
        <v>#DIV/0!</v>
      </c>
      <c r="CK289" s="321" t="e">
        <f ca="1">CK287*Insert_Finance!$D$32</f>
        <v>#DIV/0!</v>
      </c>
      <c r="CL289" s="321" t="e">
        <f ca="1">CL287*Insert_Finance!$D$32</f>
        <v>#DIV/0!</v>
      </c>
      <c r="CM289" s="321" t="e">
        <f ca="1">CM287*Insert_Finance!$D$32</f>
        <v>#DIV/0!</v>
      </c>
      <c r="CN289" s="321" t="e">
        <f ca="1">CN287*Insert_Finance!$D$32</f>
        <v>#DIV/0!</v>
      </c>
      <c r="CO289" s="321" t="e">
        <f ca="1">CO287*Insert_Finance!$D$32</f>
        <v>#DIV/0!</v>
      </c>
      <c r="CP289" s="321" t="e">
        <f ca="1">CP287*Insert_Finance!$D$32</f>
        <v>#DIV/0!</v>
      </c>
      <c r="CQ289" s="321" t="e">
        <f ca="1">CQ287*Insert_Finance!$D$32</f>
        <v>#DIV/0!</v>
      </c>
      <c r="CR289" s="321" t="e">
        <f ca="1">CR287*Insert_Finance!$D$32</f>
        <v>#DIV/0!</v>
      </c>
      <c r="CS289" s="321" t="e">
        <f ca="1">CS287*Insert_Finance!$D$32</f>
        <v>#DIV/0!</v>
      </c>
      <c r="CT289" s="321" t="e">
        <f ca="1">CT287*Insert_Finance!$D$32</f>
        <v>#DIV/0!</v>
      </c>
      <c r="CU289" s="321" t="e">
        <f ca="1">CU287*Insert_Finance!$D$32</f>
        <v>#DIV/0!</v>
      </c>
      <c r="CV289" s="321" t="e">
        <f ca="1">CV287*Insert_Finance!$D$32</f>
        <v>#DIV/0!</v>
      </c>
      <c r="CW289" s="321" t="e">
        <f ca="1">CW287*Insert_Finance!$D$32</f>
        <v>#DIV/0!</v>
      </c>
      <c r="CX289" s="321" t="e">
        <f ca="1">CX287*Insert_Finance!$D$32</f>
        <v>#DIV/0!</v>
      </c>
      <c r="CY289" s="321" t="e">
        <f ca="1">CY287*Insert_Finance!$D$32</f>
        <v>#DIV/0!</v>
      </c>
      <c r="CZ289" s="321" t="e">
        <f ca="1">CZ287*Insert_Finance!$D$32</f>
        <v>#DIV/0!</v>
      </c>
      <c r="DA289" s="321" t="e">
        <f ca="1">DA287*Insert_Finance!$D$32</f>
        <v>#DIV/0!</v>
      </c>
    </row>
    <row r="290" spans="2:105" ht="15" hidden="1" customHeight="1" outlineLevel="1">
      <c r="B290" s="287"/>
      <c r="C290" s="310"/>
      <c r="D290" s="310"/>
      <c r="E290" s="310"/>
      <c r="F290" s="311" t="str">
        <f>_xlfn.IFNA(INDEX(Table_Def[[Asset category]:[Unit]],MATCH(Insert_Assets!C290,Table_Def[Asset category],0),2),"")</f>
        <v/>
      </c>
      <c r="G290" s="481"/>
      <c r="H290" s="440" t="s">
        <v>221</v>
      </c>
      <c r="I290" s="544">
        <f t="shared" si="738"/>
        <v>0</v>
      </c>
      <c r="J290" s="378"/>
      <c r="K290" s="310"/>
      <c r="L290" s="544">
        <f t="shared" si="881"/>
        <v>0</v>
      </c>
      <c r="M290" s="543">
        <f t="shared" si="834"/>
        <v>1</v>
      </c>
      <c r="N290" s="544">
        <f t="shared" si="857"/>
        <v>0</v>
      </c>
      <c r="O290" s="208">
        <f>_xlfn.IFNA(IF(INDEX(Table_Def[],MATCH(C290,Table_Def[Asset category],0),3)=0,20,INDEX(Table_Def[],MATCH(C290,Table_Def[Asset category],0),3)),0)</f>
        <v>0</v>
      </c>
      <c r="Q290" s="484"/>
      <c r="R290" s="208"/>
      <c r="S290" s="208"/>
      <c r="T290" s="208"/>
      <c r="U290" s="485"/>
      <c r="V290" s="485"/>
      <c r="W290" s="485"/>
      <c r="X290" s="485"/>
      <c r="Y290" s="485"/>
      <c r="Z290" s="485"/>
      <c r="AA290" s="485"/>
      <c r="AB290" s="485"/>
      <c r="AC290" s="485"/>
      <c r="AD290" s="485"/>
      <c r="AE290" s="485"/>
      <c r="AF290" s="485"/>
      <c r="AG290" s="485"/>
      <c r="AH290" s="485"/>
      <c r="AI290" s="485"/>
      <c r="AJ290" s="485"/>
      <c r="AK290" s="485"/>
      <c r="AL290" s="485"/>
      <c r="AM290" s="485"/>
      <c r="AN290" s="485"/>
      <c r="AO290" s="485"/>
      <c r="AP290" s="485"/>
      <c r="AQ290" s="485"/>
      <c r="AR290" s="485"/>
      <c r="AS290" s="485"/>
      <c r="AT290" s="485"/>
      <c r="AU290" s="485"/>
      <c r="AV290" s="485"/>
      <c r="AW290" s="485"/>
      <c r="AX290" s="485"/>
      <c r="AY290" s="485"/>
      <c r="AZ290" s="485"/>
      <c r="BA290" s="485"/>
      <c r="BB290" s="485"/>
      <c r="BC290" s="485"/>
      <c r="BD290" s="485"/>
      <c r="BE290" s="485"/>
      <c r="BF290" s="485"/>
      <c r="BG290" s="485"/>
      <c r="BH290" s="485"/>
      <c r="BI290" s="485"/>
      <c r="BJ290" s="485"/>
      <c r="BK290" s="485"/>
      <c r="BL290" s="485"/>
      <c r="BM290" s="485"/>
      <c r="BN290" s="485"/>
      <c r="BO290" s="485"/>
      <c r="BP290" s="485"/>
      <c r="BQ290" s="485"/>
      <c r="BR290" s="485"/>
      <c r="BS290" s="485"/>
      <c r="BT290" s="485"/>
      <c r="BU290" s="485"/>
      <c r="BV290" s="485"/>
      <c r="BW290" s="485"/>
      <c r="BX290" s="485"/>
      <c r="BY290" s="485"/>
      <c r="BZ290" s="485"/>
      <c r="CA290" s="485"/>
      <c r="CB290" s="485"/>
      <c r="CC290" s="37"/>
      <c r="CD290" s="317"/>
      <c r="CE290" s="317"/>
      <c r="CF290" s="8" t="s">
        <v>208</v>
      </c>
      <c r="CG290" s="321"/>
      <c r="CH290" s="321">
        <f ca="1">IF(CH287=0,0,
IF(CH287&lt;1,0,
IF($O284-CH285&lt;&gt;$O284,-PMT(Insert_Finance!$D$32,$O284,OFFSET(CH287,,(CH285-$O284),1,1),0,0),
IF(CH285=0,0,CG290))))</f>
        <v>0</v>
      </c>
      <c r="CI290" s="321">
        <f ca="1">IF(CI287=0,0,
IF(CI287&lt;1,0,
IF($O284-CI285&lt;&gt;$O284,-PMT(Insert_Finance!$D$32,$O284,OFFSET(CI287,,(CI285-$O284),1,1),0,0),
IF(CI285=0,0,CH290))))</f>
        <v>0</v>
      </c>
      <c r="CJ290" s="321">
        <f ca="1">IF(CJ287=0,0,
IF(CJ287&lt;1,0,
IF($O284-CJ285&lt;&gt;$O284,-PMT(Insert_Finance!$D$32,$O284,OFFSET(CJ287,,(CJ285-$O284),1,1),0,0),
IF(CJ285=0,0,CI290))))</f>
        <v>0</v>
      </c>
      <c r="CK290" s="321">
        <f ca="1">IF(CK287=0,0,
IF(CK287&lt;1,0,
IF($O284-CK285&lt;&gt;$O284,-PMT(Insert_Finance!$D$32,$O284,OFFSET(CK287,,(CK285-$O284),1,1),0,0),
IF(CK285=0,0,CJ290))))</f>
        <v>0</v>
      </c>
      <c r="CL290" s="321">
        <f ca="1">IF(CL287=0,0,
IF(CL287&lt;1,0,
IF($O284-CL285&lt;&gt;$O284,-PMT(Insert_Finance!$D$32,$O284,OFFSET(CL287,,(CL285-$O284),1,1),0,0),
IF(CL285=0,0,CK290))))</f>
        <v>0</v>
      </c>
      <c r="CM290" s="321">
        <f ca="1">IF(CM287=0,0,
IF(CM287&lt;1,0,
IF($O284-CM285&lt;&gt;$O284,-PMT(Insert_Finance!$D$32,$O284,OFFSET(CM287,,(CM285-$O284),1,1),0,0),
IF(CM285=0,0,CL290))))</f>
        <v>0</v>
      </c>
      <c r="CN290" s="321">
        <f ca="1">IF(CN287=0,0,
IF(CN287&lt;1,0,
IF($O284-CN285&lt;&gt;$O284,-PMT(Insert_Finance!$D$32,$O284,OFFSET(CN287,,(CN285-$O284),1,1),0,0),
IF(CN285=0,0,CM290))))</f>
        <v>0</v>
      </c>
      <c r="CO290" s="321">
        <f ca="1">IF(CO287=0,0,
IF(CO287&lt;1,0,
IF($O284-CO285&lt;&gt;$O284,-PMT(Insert_Finance!$D$32,$O284,OFFSET(CO287,,(CO285-$O284),1,1),0,0),
IF(CO285=0,0,CN290))))</f>
        <v>0</v>
      </c>
      <c r="CP290" s="321">
        <f ca="1">IF(CP287=0,0,
IF(CP287&lt;1,0,
IF($O284-CP285&lt;&gt;$O284,-PMT(Insert_Finance!$D$32,$O284,OFFSET(CP287,,(CP285-$O284),1,1),0,0),
IF(CP285=0,0,CO290))))</f>
        <v>0</v>
      </c>
      <c r="CQ290" s="321">
        <f ca="1">IF(CQ287=0,0,
IF(CQ287&lt;1,0,
IF($O284-CQ285&lt;&gt;$O284,-PMT(Insert_Finance!$D$32,$O284,OFFSET(CQ287,,(CQ285-$O284),1,1),0,0),
IF(CQ285=0,0,CP290))))</f>
        <v>0</v>
      </c>
      <c r="CR290" s="321">
        <f ca="1">IF(CR287=0,0,
IF(CR287&lt;1,0,
IF($O284-CR285&lt;&gt;$O284,-PMT(Insert_Finance!$D$32,$O284,OFFSET(CR287,,(CR285-$O284),1,1),0,0),
IF(CR285=0,0,CQ290))))</f>
        <v>0</v>
      </c>
      <c r="CS290" s="321">
        <f ca="1">IF(CS287=0,0,
IF(CS287&lt;1,0,
IF($O284-CS285&lt;&gt;$O284,-PMT(Insert_Finance!$D$32,$O284,OFFSET(CS287,,(CS285-$O284),1,1),0,0),
IF(CS285=0,0,CR290))))</f>
        <v>0</v>
      </c>
      <c r="CT290" s="321">
        <f ca="1">IF(CT287=0,0,
IF(CT287&lt;1,0,
IF($O284-CT285&lt;&gt;$O284,-PMT(Insert_Finance!$D$32,$O284,OFFSET(CT287,,(CT285-$O284),1,1),0,0),
IF(CT285=0,0,CS290))))</f>
        <v>0</v>
      </c>
      <c r="CU290" s="321">
        <f ca="1">IF(CU287=0,0,
IF(CU287&lt;1,0,
IF($O284-CU285&lt;&gt;$O284,-PMT(Insert_Finance!$D$32,$O284,OFFSET(CU287,,(CU285-$O284),1,1),0,0),
IF(CU285=0,0,CT290))))</f>
        <v>0</v>
      </c>
      <c r="CV290" s="321">
        <f ca="1">IF(CV287=0,0,
IF(CV287&lt;1,0,
IF($O284-CV285&lt;&gt;$O284,-PMT(Insert_Finance!$D$32,$O284,OFFSET(CV287,,(CV285-$O284),1,1),0,0),
IF(CV285=0,0,CU290))))</f>
        <v>0</v>
      </c>
      <c r="CW290" s="321">
        <f ca="1">IF(CW287=0,0,
IF(CW287&lt;1,0,
IF($O284-CW285&lt;&gt;$O284,-PMT(Insert_Finance!$D$32,$O284,OFFSET(CW287,,(CW285-$O284),1,1),0,0),
IF(CW285=0,0,CV290))))</f>
        <v>0</v>
      </c>
      <c r="CX290" s="321">
        <f ca="1">IF(CX287=0,0,
IF(CX287&lt;1,0,
IF($O284-CX285&lt;&gt;$O284,-PMT(Insert_Finance!$D$32,$O284,OFFSET(CX287,,(CX285-$O284),1,1),0,0),
IF(CX285=0,0,CW290))))</f>
        <v>0</v>
      </c>
      <c r="CY290" s="321">
        <f ca="1">IF(CY287=0,0,
IF(CY287&lt;1,0,
IF($O284-CY285&lt;&gt;$O284,-PMT(Insert_Finance!$D$32,$O284,OFFSET(CY287,,(CY285-$O284),1,1),0,0),
IF(CY285=0,0,CX290))))</f>
        <v>0</v>
      </c>
      <c r="CZ290" s="321">
        <f ca="1">IF(CZ287=0,0,
IF(CZ287&lt;1,0,
IF($O284-CZ285&lt;&gt;$O284,-PMT(Insert_Finance!$D$32,$O284,OFFSET(CZ287,,(CZ285-$O284),1,1),0,0),
IF(CZ285=0,0,CY290))))</f>
        <v>0</v>
      </c>
      <c r="DA290" s="321">
        <f ca="1">IF(DA287=0,0,
IF(DA287&lt;1,0,
IF($O284-DA285&lt;&gt;$O284,-PMT(Insert_Finance!$D$32,$O284,OFFSET(DA287,,(DA285-$O284),1,1),0,0),
IF(DA285=0,0,CZ290))))</f>
        <v>0</v>
      </c>
    </row>
    <row r="291" spans="2:105" ht="30" customHeight="1" collapsed="1">
      <c r="B291" s="287"/>
      <c r="C291" s="310"/>
      <c r="D291" s="310"/>
      <c r="E291" s="310">
        <f>Insert_Villages!E46</f>
        <v>0</v>
      </c>
      <c r="F291" s="311" t="str">
        <f>_xlfn.IFNA(INDEX(Table_Def[[Asset category]:[Unit]],MATCH(Insert_Assets!C291,Table_Def[Asset category],0),2),"")</f>
        <v/>
      </c>
      <c r="G291" s="481"/>
      <c r="H291" s="440" t="s">
        <v>221</v>
      </c>
      <c r="I291" s="544">
        <f t="shared" si="738"/>
        <v>0</v>
      </c>
      <c r="J291" s="376"/>
      <c r="K291" s="310"/>
      <c r="L291" s="544">
        <f t="shared" si="881"/>
        <v>0</v>
      </c>
      <c r="M291" s="543">
        <f t="shared" si="834"/>
        <v>1</v>
      </c>
      <c r="N291" s="544">
        <f t="shared" si="857"/>
        <v>0</v>
      </c>
      <c r="O291" s="208">
        <f>_xlfn.IFNA(IF(INDEX(Table_Def[],MATCH(C291,Table_Def[Asset category],0),3)=0,20,INDEX(Table_Def[],MATCH(C291,Table_Def[Asset category],0),3)),0)</f>
        <v>0</v>
      </c>
      <c r="Q291" s="484"/>
      <c r="R291" s="208"/>
      <c r="S291" s="208"/>
      <c r="T291" s="208"/>
      <c r="U291" s="485">
        <f>SUMIF($CH$7:$DA$7,U$16,$CH295:$DA295)</f>
        <v>0</v>
      </c>
      <c r="V291" s="485">
        <f>SUMIF($CH$7:$DA$7,U$16,$CH294:$DA294)</f>
        <v>0</v>
      </c>
      <c r="W291" s="485">
        <f>SUMIF($CH$7:$DA$7,U$16,$CH296:$DA296)</f>
        <v>0</v>
      </c>
      <c r="X291" s="485">
        <f>SUMIF($CH$7:$DA$7,X$16,$CH295:$DA295)</f>
        <v>0</v>
      </c>
      <c r="Y291" s="485">
        <f>SUMIF($CH$7:$DA$7,X$16,$CH294:$DA294)</f>
        <v>0</v>
      </c>
      <c r="Z291" s="485">
        <f>SUMIF($CH$7:$DA$7,X$16,$CH296:$DA296)</f>
        <v>0</v>
      </c>
      <c r="AA291" s="485">
        <f>SUMIF($CH$7:$DA$7,AA$16,$CH295:$DA295)</f>
        <v>0</v>
      </c>
      <c r="AB291" s="485">
        <f>SUMIF($CH$7:$DA$7,AA$16,$CH294:$DA294)</f>
        <v>0</v>
      </c>
      <c r="AC291" s="485">
        <f>SUMIF($CH$7:$DA$7,AA$16,$CH296:$DA296)</f>
        <v>0</v>
      </c>
      <c r="AD291" s="485">
        <f>SUMIF($CH$7:$DA$7,AD$16,$CH295:$DA295)</f>
        <v>0</v>
      </c>
      <c r="AE291" s="485">
        <f>SUMIF($CH$7:$DA$7,AD$16,$CH294:$DA294)</f>
        <v>0</v>
      </c>
      <c r="AF291" s="485">
        <f>SUMIF($CH$7:$DA$7,AD$16,$CH296:$DA296)</f>
        <v>0</v>
      </c>
      <c r="AG291" s="485">
        <f>SUMIF($CH$7:$DA$7,AG$16,$CH295:$DA295)</f>
        <v>0</v>
      </c>
      <c r="AH291" s="485">
        <f>SUMIF($CH$7:$DA$7,AG$16,$CH294:$DA294)</f>
        <v>0</v>
      </c>
      <c r="AI291" s="485">
        <f>SUMIF($CH$7:$DA$7,AG$16,$CH296:$DA296)</f>
        <v>0</v>
      </c>
      <c r="AJ291" s="485">
        <f>SUMIF($CH$7:$DA$7,AJ$16,$CH295:$DA295)</f>
        <v>0</v>
      </c>
      <c r="AK291" s="485">
        <f>SUMIF($CH$7:$DA$7,AJ$16,$CH294:$DA294)</f>
        <v>0</v>
      </c>
      <c r="AL291" s="485">
        <f>SUMIF($CH$7:$DA$7,AJ$16,$CH296:$DA296)</f>
        <v>0</v>
      </c>
      <c r="AM291" s="485">
        <f>SUMIF($CH$7:$DA$7,AM$16,$CH295:$DA295)</f>
        <v>0</v>
      </c>
      <c r="AN291" s="485">
        <f>SUMIF($CH$7:$DA$7,AM$16,$CH294:$DA294)</f>
        <v>0</v>
      </c>
      <c r="AO291" s="485">
        <f>SUMIF($CH$7:$DA$7,AM$16,$CH296:$DA296)</f>
        <v>0</v>
      </c>
      <c r="AP291" s="485">
        <f>SUMIF($CH$7:$DA$7,AP$16,$CH295:$DA295)</f>
        <v>0</v>
      </c>
      <c r="AQ291" s="485">
        <f>SUMIF($CH$7:$DA$7,AP$16,$CH294:$DA294)</f>
        <v>0</v>
      </c>
      <c r="AR291" s="485">
        <f>SUMIF($CH$7:$DA$7,AP$16,$CH296:$DA296)</f>
        <v>0</v>
      </c>
      <c r="AS291" s="485">
        <f>SUMIF($CH$7:$DA$7,AS$16,$CH295:$DA295)</f>
        <v>0</v>
      </c>
      <c r="AT291" s="485">
        <f>SUMIF($CH$7:$DA$7,AS$16,$CH294:$DA294)</f>
        <v>0</v>
      </c>
      <c r="AU291" s="485">
        <f>SUMIF($CH$7:$DA$7,AS$16,$CH296:$DA296)</f>
        <v>0</v>
      </c>
      <c r="AV291" s="485">
        <f>SUMIF($CH$7:$DA$7,AV$16,$CH295:$DA295)</f>
        <v>0</v>
      </c>
      <c r="AW291" s="485">
        <f>SUMIF($CH$7:$DA$7,AV$16,$CH294:$DA294)</f>
        <v>0</v>
      </c>
      <c r="AX291" s="485">
        <f>SUMIF($CH$7:$DA$7,AV$16,$CH296:$DA296)</f>
        <v>0</v>
      </c>
      <c r="AY291" s="485">
        <f>SUMIF($CH$7:$DA$7,AY$16,$CH295:$DA295)</f>
        <v>0</v>
      </c>
      <c r="AZ291" s="485">
        <f>SUMIF($CH$7:$DA$7,AY$16,$CH294:$DA294)</f>
        <v>0</v>
      </c>
      <c r="BA291" s="485">
        <f>SUMIF($CH$7:$DA$7,AY$16,$CH296:$DA296)</f>
        <v>0</v>
      </c>
      <c r="BB291" s="485">
        <f>SUMIF($CH$7:$DA$7,BB$16,$CH295:$DA295)</f>
        <v>0</v>
      </c>
      <c r="BC291" s="485">
        <f>SUMIF($CH$7:$DA$7,BB$16,$CH294:$DA294)</f>
        <v>0</v>
      </c>
      <c r="BD291" s="485">
        <f>SUMIF($CH$7:$DA$7,BB$16,$CH296:$DA296)</f>
        <v>0</v>
      </c>
      <c r="BE291" s="485">
        <f>SUMIF($CH$7:$DA$7,BE$16,$CH295:$DA295)</f>
        <v>0</v>
      </c>
      <c r="BF291" s="485">
        <f>SUMIF($CH$7:$DA$7,BE$16,$CH294:$DA294)</f>
        <v>0</v>
      </c>
      <c r="BG291" s="485">
        <f>SUMIF($CH$7:$DA$7,BE$16,$CH296:$DA296)</f>
        <v>0</v>
      </c>
      <c r="BH291" s="485">
        <f>SUMIF($CH$7:$DA$7,BH$16,$CH295:$DA295)</f>
        <v>0</v>
      </c>
      <c r="BI291" s="485">
        <f>SUMIF($CH$7:$DA$7,BH$16,$CH294:$DA294)</f>
        <v>0</v>
      </c>
      <c r="BJ291" s="485">
        <f>SUMIF($CH$7:$DA$7,BH$16,$CH296:$DA296)</f>
        <v>0</v>
      </c>
      <c r="BK291" s="485">
        <f>SUMIF($CH$7:$DA$7,BK$16,$CH295:$DA295)</f>
        <v>0</v>
      </c>
      <c r="BL291" s="485">
        <f>SUMIF($CH$7:$DA$7,BK$16,$CH294:$DA294)</f>
        <v>0</v>
      </c>
      <c r="BM291" s="485">
        <f>SUMIF($CH$7:$DA$7,BK$16,$CH296:$DA296)</f>
        <v>0</v>
      </c>
      <c r="BN291" s="485">
        <f>SUMIF($CH$7:$DA$7,BN$16,$CH295:$DA295)</f>
        <v>0</v>
      </c>
      <c r="BO291" s="485">
        <f>SUMIF($CH$7:$DA$7,BN$16,$CH294:$DA294)</f>
        <v>0</v>
      </c>
      <c r="BP291" s="485">
        <f>SUMIF($CH$7:$DA$7,BN$16,$CH296:$DA296)</f>
        <v>0</v>
      </c>
      <c r="BQ291" s="485">
        <f>SUMIF($CH$7:$DA$7,BQ$16,$CH295:$DA295)</f>
        <v>0</v>
      </c>
      <c r="BR291" s="485">
        <f>SUMIF($CH$7:$DA$7,BQ$16,$CH294:$DA294)</f>
        <v>0</v>
      </c>
      <c r="BS291" s="485">
        <f>SUMIF($CH$7:$DA$7,BQ$16,$CH296:$DA296)</f>
        <v>0</v>
      </c>
      <c r="BT291" s="485">
        <f>SUMIF($CH$7:$DA$7,BT$16,$CH295:$DA295)</f>
        <v>0</v>
      </c>
      <c r="BU291" s="485">
        <f>SUMIF($CH$7:$DA$7,BT$16,$CH294:$DA294)</f>
        <v>0</v>
      </c>
      <c r="BV291" s="485">
        <f>SUMIF($CH$7:$DA$7,BT$16,$CH296:$DA296)</f>
        <v>0</v>
      </c>
      <c r="BW291" s="485">
        <f>SUMIF($CH$7:$DA$7,BW$16,$CH295:$DA295)</f>
        <v>0</v>
      </c>
      <c r="BX291" s="485">
        <f>SUMIF($CH$7:$DA$7,BW$16,$CH294:$DA294)</f>
        <v>0</v>
      </c>
      <c r="BY291" s="485">
        <f>SUMIF($CH$7:$DA$7,BW$16,$CH296:$DA296)</f>
        <v>0</v>
      </c>
      <c r="BZ291" s="485">
        <f>SUMIF($CH$7:$DA$7,BZ$16,$CH295:$DA295)</f>
        <v>0</v>
      </c>
      <c r="CA291" s="485">
        <f>SUMIF($CH$7:$DA$7,BZ$16,$CH294:$DA294)</f>
        <v>0</v>
      </c>
      <c r="CB291" s="485">
        <f>SUMIF($CH$7:$DA$7,BZ$16,$CH296:$DA296)</f>
        <v>0</v>
      </c>
      <c r="CC291" s="37"/>
      <c r="CD291" s="317"/>
      <c r="CE291" s="317"/>
      <c r="CG291" s="72"/>
      <c r="CH291" s="321"/>
    </row>
    <row r="292" spans="2:105" ht="15" hidden="1" customHeight="1" outlineLevel="1">
      <c r="B292" s="287"/>
      <c r="C292" s="310"/>
      <c r="D292" s="310"/>
      <c r="E292" s="310"/>
      <c r="F292" s="311" t="str">
        <f>_xlfn.IFNA(INDEX(Table_Def[[Asset category]:[Unit]],MATCH(Insert_Assets!C292,Table_Def[Asset category],0),2),"")</f>
        <v/>
      </c>
      <c r="G292" s="481"/>
      <c r="H292" s="440" t="s">
        <v>221</v>
      </c>
      <c r="I292" s="544">
        <f t="shared" ref="I292:I345" si="885">E292*G292</f>
        <v>0</v>
      </c>
      <c r="J292" s="378"/>
      <c r="K292" s="379"/>
      <c r="L292" s="544">
        <f t="shared" si="881"/>
        <v>0</v>
      </c>
      <c r="M292" s="543">
        <f t="shared" si="834"/>
        <v>1</v>
      </c>
      <c r="N292" s="544">
        <f t="shared" si="857"/>
        <v>0</v>
      </c>
      <c r="O292" s="208">
        <f>_xlfn.IFNA(IF(INDEX(Table_Def[],MATCH(C292,Table_Def[Asset category],0),3)=0,20,INDEX(Table_Def[],MATCH(C292,Table_Def[Asset category],0),3)),0)</f>
        <v>0</v>
      </c>
      <c r="Q292" s="11"/>
      <c r="R292" s="208"/>
      <c r="S292" s="208"/>
      <c r="T292" s="208"/>
      <c r="U292" s="485"/>
      <c r="V292" s="485"/>
      <c r="W292" s="485"/>
      <c r="X292" s="485"/>
      <c r="Y292" s="485"/>
      <c r="Z292" s="485"/>
      <c r="AA292" s="485"/>
      <c r="AB292" s="485"/>
      <c r="AC292" s="485"/>
      <c r="AD292" s="485"/>
      <c r="AE292" s="485"/>
      <c r="AF292" s="485"/>
      <c r="AG292" s="485"/>
      <c r="AH292" s="485"/>
      <c r="AI292" s="485"/>
      <c r="AJ292" s="485"/>
      <c r="AK292" s="485"/>
      <c r="AL292" s="485"/>
      <c r="AM292" s="485"/>
      <c r="AN292" s="485"/>
      <c r="AO292" s="485"/>
      <c r="AP292" s="485"/>
      <c r="AQ292" s="485"/>
      <c r="AR292" s="485"/>
      <c r="AS292" s="485"/>
      <c r="AT292" s="485"/>
      <c r="AU292" s="485"/>
      <c r="AV292" s="485"/>
      <c r="AW292" s="485"/>
      <c r="AX292" s="485"/>
      <c r="AY292" s="485"/>
      <c r="AZ292" s="485"/>
      <c r="BA292" s="485"/>
      <c r="BB292" s="485"/>
      <c r="BC292" s="485"/>
      <c r="BD292" s="485"/>
      <c r="BE292" s="485"/>
      <c r="BF292" s="485"/>
      <c r="BG292" s="485"/>
      <c r="BH292" s="485"/>
      <c r="BI292" s="485"/>
      <c r="BJ292" s="485"/>
      <c r="BK292" s="485"/>
      <c r="BL292" s="485"/>
      <c r="BM292" s="485"/>
      <c r="BN292" s="485"/>
      <c r="BO292" s="485"/>
      <c r="BP292" s="485"/>
      <c r="BQ292" s="485"/>
      <c r="BR292" s="485"/>
      <c r="BS292" s="485"/>
      <c r="BT292" s="485"/>
      <c r="BU292" s="485"/>
      <c r="BV292" s="485"/>
      <c r="BW292" s="485"/>
      <c r="BX292" s="485"/>
      <c r="BY292" s="485"/>
      <c r="BZ292" s="485"/>
      <c r="CA292" s="485"/>
      <c r="CB292" s="485"/>
      <c r="CC292" s="37"/>
      <c r="CD292" s="317"/>
      <c r="CE292" s="317"/>
      <c r="CF292" s="8" t="s">
        <v>218</v>
      </c>
      <c r="CG292" s="72"/>
      <c r="CH292" s="320">
        <f>IF($J291=CH$7,$O291,
IF(CG291&gt;0,CG291-1,0))</f>
        <v>0</v>
      </c>
      <c r="CI292" s="320">
        <f ca="1">IF(OR($J291=CI$7,CH293=$O291),$O291,
IF(CH292&gt;0,CH292-1,0))</f>
        <v>0</v>
      </c>
      <c r="CJ292" s="320">
        <f t="shared" ref="CJ292" ca="1" si="886">IF(OR($J291=CJ$7,CI293=$O291),$O291,
IF(CI292&gt;0,CI292-1,0))</f>
        <v>0</v>
      </c>
      <c r="CK292" s="320">
        <f t="shared" ref="CK292" ca="1" si="887">IF(OR($J291=CK$7,CJ293=$O291),$O291,
IF(CJ292&gt;0,CJ292-1,0))</f>
        <v>0</v>
      </c>
      <c r="CL292" s="320">
        <f t="shared" ref="CL292" ca="1" si="888">IF(OR($J291=CL$7,CK293=$O291),$O291,
IF(CK292&gt;0,CK292-1,0))</f>
        <v>0</v>
      </c>
      <c r="CM292" s="320">
        <f t="shared" ref="CM292" ca="1" si="889">IF(OR($J291=CM$7,CL293=$O291),$O291,
IF(CL292&gt;0,CL292-1,0))</f>
        <v>0</v>
      </c>
      <c r="CN292" s="320">
        <f t="shared" ref="CN292" ca="1" si="890">IF(OR($J291=CN$7,CM293=$O291),$O291,
IF(CM292&gt;0,CM292-1,0))</f>
        <v>0</v>
      </c>
      <c r="CO292" s="320">
        <f t="shared" ref="CO292" ca="1" si="891">IF(OR($J291=CO$7,CN293=$O291),$O291,
IF(CN292&gt;0,CN292-1,0))</f>
        <v>0</v>
      </c>
      <c r="CP292" s="320">
        <f t="shared" ref="CP292" ca="1" si="892">IF(OR($J291=CP$7,CO293=$O291),$O291,
IF(CO292&gt;0,CO292-1,0))</f>
        <v>0</v>
      </c>
      <c r="CQ292" s="320">
        <f t="shared" ref="CQ292" ca="1" si="893">IF(OR($J291=CQ$7,CP293=$O291),$O291,
IF(CP292&gt;0,CP292-1,0))</f>
        <v>0</v>
      </c>
      <c r="CR292" s="320">
        <f t="shared" ref="CR292" ca="1" si="894">IF(OR($J291=CR$7,CQ293=$O291),$O291,
IF(CQ292&gt;0,CQ292-1,0))</f>
        <v>0</v>
      </c>
      <c r="CS292" s="320">
        <f t="shared" ref="CS292" ca="1" si="895">IF(OR($J291=CS$7,CR293=$O291),$O291,
IF(CR292&gt;0,CR292-1,0))</f>
        <v>0</v>
      </c>
      <c r="CT292" s="320">
        <f t="shared" ref="CT292" ca="1" si="896">IF(OR($J291=CT$7,CS293=$O291),$O291,
IF(CS292&gt;0,CS292-1,0))</f>
        <v>0</v>
      </c>
      <c r="CU292" s="320">
        <f t="shared" ref="CU292" ca="1" si="897">IF(OR($J291=CU$7,CT293=$O291),$O291,
IF(CT292&gt;0,CT292-1,0))</f>
        <v>0</v>
      </c>
      <c r="CV292" s="320">
        <f t="shared" ref="CV292" ca="1" si="898">IF(OR($J291=CV$7,CU293=$O291),$O291,
IF(CU292&gt;0,CU292-1,0))</f>
        <v>0</v>
      </c>
      <c r="CW292" s="320">
        <f t="shared" ref="CW292" ca="1" si="899">IF(OR($J291=CW$7,CV293=$O291),$O291,
IF(CV292&gt;0,CV292-1,0))</f>
        <v>0</v>
      </c>
      <c r="CX292" s="320">
        <f t="shared" ref="CX292" ca="1" si="900">IF(OR($J291=CX$7,CW293=$O291),$O291,
IF(CW292&gt;0,CW292-1,0))</f>
        <v>0</v>
      </c>
      <c r="CY292" s="320">
        <f t="shared" ref="CY292" ca="1" si="901">IF(OR($J291=CY$7,CX293=$O291),$O291,
IF(CX292&gt;0,CX292-1,0))</f>
        <v>0</v>
      </c>
      <c r="CZ292" s="320">
        <f t="shared" ref="CZ292" ca="1" si="902">IF(OR($J291=CZ$7,CY293=$O291),$O291,
IF(CY292&gt;0,CY292-1,0))</f>
        <v>0</v>
      </c>
      <c r="DA292" s="320">
        <f t="shared" ref="DA292" ca="1" si="903">IF(OR($J291=DA$7,CZ293=$O291),$O291,
IF(CZ292&gt;0,CZ292-1,0))</f>
        <v>0</v>
      </c>
    </row>
    <row r="293" spans="2:105" ht="15" hidden="1" customHeight="1" outlineLevel="1">
      <c r="B293" s="287"/>
      <c r="C293" s="310"/>
      <c r="D293" s="310"/>
      <c r="E293" s="310"/>
      <c r="F293" s="311" t="str">
        <f>_xlfn.IFNA(INDEX(Table_Def[[Asset category]:[Unit]],MATCH(Insert_Assets!C293,Table_Def[Asset category],0),2),"")</f>
        <v/>
      </c>
      <c r="G293" s="481"/>
      <c r="H293" s="440" t="s">
        <v>221</v>
      </c>
      <c r="I293" s="544">
        <f t="shared" si="885"/>
        <v>0</v>
      </c>
      <c r="J293" s="378"/>
      <c r="K293" s="379"/>
      <c r="L293" s="544"/>
      <c r="M293" s="543">
        <f t="shared" si="834"/>
        <v>1</v>
      </c>
      <c r="N293" s="544">
        <f t="shared" si="857"/>
        <v>0</v>
      </c>
      <c r="O293" s="208">
        <f>_xlfn.IFNA(IF(INDEX(Table_Def[],MATCH(C293,Table_Def[Asset category],0),3)=0,20,INDEX(Table_Def[],MATCH(C293,Table_Def[Asset category],0),3)),0)</f>
        <v>0</v>
      </c>
      <c r="Q293" s="11"/>
      <c r="R293" s="208"/>
      <c r="S293" s="208"/>
      <c r="T293" s="208"/>
      <c r="U293" s="485"/>
      <c r="V293" s="485"/>
      <c r="W293" s="485"/>
      <c r="X293" s="485"/>
      <c r="Y293" s="485"/>
      <c r="Z293" s="485"/>
      <c r="AA293" s="485"/>
      <c r="AB293" s="485"/>
      <c r="AC293" s="485"/>
      <c r="AD293" s="485"/>
      <c r="AE293" s="485"/>
      <c r="AF293" s="485"/>
      <c r="AG293" s="485"/>
      <c r="AH293" s="485"/>
      <c r="AI293" s="485"/>
      <c r="AJ293" s="485"/>
      <c r="AK293" s="485"/>
      <c r="AL293" s="485"/>
      <c r="AM293" s="485"/>
      <c r="AN293" s="485"/>
      <c r="AO293" s="485"/>
      <c r="AP293" s="485"/>
      <c r="AQ293" s="485"/>
      <c r="AR293" s="485"/>
      <c r="AS293" s="485"/>
      <c r="AT293" s="485"/>
      <c r="AU293" s="485"/>
      <c r="AV293" s="485"/>
      <c r="AW293" s="485"/>
      <c r="AX293" s="485"/>
      <c r="AY293" s="485"/>
      <c r="AZ293" s="485"/>
      <c r="BA293" s="485"/>
      <c r="BB293" s="485"/>
      <c r="BC293" s="485"/>
      <c r="BD293" s="485"/>
      <c r="BE293" s="485"/>
      <c r="BF293" s="485"/>
      <c r="BG293" s="485"/>
      <c r="BH293" s="485"/>
      <c r="BI293" s="485"/>
      <c r="BJ293" s="485"/>
      <c r="BK293" s="485"/>
      <c r="BL293" s="485"/>
      <c r="BM293" s="485"/>
      <c r="BN293" s="485"/>
      <c r="BO293" s="485"/>
      <c r="BP293" s="485"/>
      <c r="BQ293" s="485"/>
      <c r="BR293" s="485"/>
      <c r="BS293" s="485"/>
      <c r="BT293" s="485"/>
      <c r="BU293" s="485"/>
      <c r="BV293" s="485"/>
      <c r="BW293" s="485"/>
      <c r="BX293" s="485"/>
      <c r="BY293" s="485"/>
      <c r="BZ293" s="485"/>
      <c r="CA293" s="485"/>
      <c r="CB293" s="485"/>
      <c r="CC293" s="37"/>
      <c r="CD293" s="317"/>
      <c r="CE293" s="317"/>
      <c r="CF293" s="8" t="s">
        <v>219</v>
      </c>
      <c r="CG293" s="72"/>
      <c r="CH293" s="320">
        <f t="shared" ref="CH293" ca="1" si="904">IF(AND(CH292=$O291,CH292&gt;0),1,IF(CH292=0,0,OFFSET(CH292,,(CH292-$O291),1,1)-CH292+1))</f>
        <v>0</v>
      </c>
      <c r="CI293" s="320">
        <f ca="1">IF(AND(CI292=$O291,CI292&gt;0),1,IF(CI292=0,0,OFFSET(CI292,,(CI292-$O291),1,1)-CI292+1))</f>
        <v>0</v>
      </c>
      <c r="CJ293" s="320">
        <f t="shared" ref="CJ293:DA293" ca="1" si="905">IF(AND(CJ292=$O291,CJ292&gt;0),1,IF(CJ292=0,0,OFFSET(CJ292,,(CJ292-$O291),1,1)-CJ292+1))</f>
        <v>0</v>
      </c>
      <c r="CK293" s="320">
        <f t="shared" ca="1" si="905"/>
        <v>0</v>
      </c>
      <c r="CL293" s="320">
        <f t="shared" ca="1" si="905"/>
        <v>0</v>
      </c>
      <c r="CM293" s="320">
        <f t="shared" ca="1" si="905"/>
        <v>0</v>
      </c>
      <c r="CN293" s="320">
        <f t="shared" ca="1" si="905"/>
        <v>0</v>
      </c>
      <c r="CO293" s="320">
        <f t="shared" ca="1" si="905"/>
        <v>0</v>
      </c>
      <c r="CP293" s="320">
        <f t="shared" ca="1" si="905"/>
        <v>0</v>
      </c>
      <c r="CQ293" s="320">
        <f t="shared" ca="1" si="905"/>
        <v>0</v>
      </c>
      <c r="CR293" s="320">
        <f t="shared" ca="1" si="905"/>
        <v>0</v>
      </c>
      <c r="CS293" s="320">
        <f t="shared" ca="1" si="905"/>
        <v>0</v>
      </c>
      <c r="CT293" s="320">
        <f t="shared" ca="1" si="905"/>
        <v>0</v>
      </c>
      <c r="CU293" s="320">
        <f t="shared" ca="1" si="905"/>
        <v>0</v>
      </c>
      <c r="CV293" s="320">
        <f t="shared" ca="1" si="905"/>
        <v>0</v>
      </c>
      <c r="CW293" s="320">
        <f t="shared" ca="1" si="905"/>
        <v>0</v>
      </c>
      <c r="CX293" s="320">
        <f t="shared" ca="1" si="905"/>
        <v>0</v>
      </c>
      <c r="CY293" s="320">
        <f t="shared" ca="1" si="905"/>
        <v>0</v>
      </c>
      <c r="CZ293" s="320">
        <f t="shared" ca="1" si="905"/>
        <v>0</v>
      </c>
      <c r="DA293" s="320">
        <f t="shared" ca="1" si="905"/>
        <v>0</v>
      </c>
    </row>
    <row r="294" spans="2:105" ht="15" hidden="1" customHeight="1" outlineLevel="1">
      <c r="B294" s="287"/>
      <c r="C294" s="310"/>
      <c r="D294" s="310"/>
      <c r="E294" s="310"/>
      <c r="F294" s="311" t="str">
        <f>_xlfn.IFNA(INDEX(Table_Def[[Asset category]:[Unit]],MATCH(Insert_Assets!C294,Table_Def[Asset category],0),2),"")</f>
        <v/>
      </c>
      <c r="G294" s="481"/>
      <c r="H294" s="440" t="s">
        <v>221</v>
      </c>
      <c r="I294" s="544">
        <f t="shared" si="885"/>
        <v>0</v>
      </c>
      <c r="J294" s="378"/>
      <c r="K294" s="379"/>
      <c r="L294" s="544">
        <f t="shared" ref="L294:L299" si="906">SUMIF($K$21:$K$383,K294,$I$21:$I$383)</f>
        <v>0</v>
      </c>
      <c r="M294" s="543">
        <f t="shared" si="834"/>
        <v>1</v>
      </c>
      <c r="N294" s="544">
        <f t="shared" si="857"/>
        <v>0</v>
      </c>
      <c r="O294" s="208">
        <f>_xlfn.IFNA(IF(INDEX(Table_Def[],MATCH(C294,Table_Def[Asset category],0),3)=0,20,INDEX(Table_Def[],MATCH(C294,Table_Def[Asset category],0),3)),0)</f>
        <v>0</v>
      </c>
      <c r="Q294" s="11"/>
      <c r="R294" s="208"/>
      <c r="S294" s="208"/>
      <c r="T294" s="208"/>
      <c r="U294" s="485"/>
      <c r="V294" s="485"/>
      <c r="W294" s="485"/>
      <c r="X294" s="485"/>
      <c r="Y294" s="485"/>
      <c r="Z294" s="485"/>
      <c r="AA294" s="485"/>
      <c r="AB294" s="485"/>
      <c r="AC294" s="485"/>
      <c r="AD294" s="485"/>
      <c r="AE294" s="485"/>
      <c r="AF294" s="485"/>
      <c r="AG294" s="485"/>
      <c r="AH294" s="485"/>
      <c r="AI294" s="485"/>
      <c r="AJ294" s="485"/>
      <c r="AK294" s="485"/>
      <c r="AL294" s="485"/>
      <c r="AM294" s="485"/>
      <c r="AN294" s="485"/>
      <c r="AO294" s="485"/>
      <c r="AP294" s="485"/>
      <c r="AQ294" s="485"/>
      <c r="AR294" s="485"/>
      <c r="AS294" s="485"/>
      <c r="AT294" s="485"/>
      <c r="AU294" s="485"/>
      <c r="AV294" s="485"/>
      <c r="AW294" s="485"/>
      <c r="AX294" s="485"/>
      <c r="AY294" s="485"/>
      <c r="AZ294" s="485"/>
      <c r="BA294" s="485"/>
      <c r="BB294" s="485"/>
      <c r="BC294" s="485"/>
      <c r="BD294" s="485"/>
      <c r="BE294" s="485"/>
      <c r="BF294" s="485"/>
      <c r="BG294" s="485"/>
      <c r="BH294" s="485"/>
      <c r="BI294" s="485"/>
      <c r="BJ294" s="485"/>
      <c r="BK294" s="485"/>
      <c r="BL294" s="485"/>
      <c r="BM294" s="485"/>
      <c r="BN294" s="485"/>
      <c r="BO294" s="485"/>
      <c r="BP294" s="485"/>
      <c r="BQ294" s="485"/>
      <c r="BR294" s="485"/>
      <c r="BS294" s="485"/>
      <c r="BT294" s="485"/>
      <c r="BU294" s="485"/>
      <c r="BV294" s="485"/>
      <c r="BW294" s="485"/>
      <c r="BX294" s="485"/>
      <c r="BY294" s="485"/>
      <c r="BZ294" s="485"/>
      <c r="CA294" s="485"/>
      <c r="CB294" s="485"/>
      <c r="CC294" s="37"/>
      <c r="CD294" s="317"/>
      <c r="CE294" s="317"/>
      <c r="CF294" s="8" t="s">
        <v>205</v>
      </c>
      <c r="CH294" s="321">
        <f t="shared" ref="CH294:CL294" si="907">IF($J291=CH$7,$I291*$M291,IF(CH292=$O291,$I291,
IF(CG294&gt;0,+CG294-CG295,0)))</f>
        <v>0</v>
      </c>
      <c r="CI294" s="321">
        <f t="shared" ca="1" si="907"/>
        <v>0</v>
      </c>
      <c r="CJ294" s="321">
        <f t="shared" ca="1" si="907"/>
        <v>0</v>
      </c>
      <c r="CK294" s="321">
        <f t="shared" ca="1" si="907"/>
        <v>0</v>
      </c>
      <c r="CL294" s="321">
        <f t="shared" ca="1" si="907"/>
        <v>0</v>
      </c>
      <c r="CM294" s="321">
        <f ca="1">IF($J291=CM$7,$I291*$M291,IF(CM292=$O291,$I291,
IF(CL294&gt;0,+CL294-CL295,0)))</f>
        <v>0</v>
      </c>
      <c r="CN294" s="321">
        <f t="shared" ref="CN294:DA294" ca="1" si="908">IF($J291=CN$7,$I291*$M291,IF(CN292=$O291,$I291,
IF(CM294&gt;0,+CM294-CM295,0)))</f>
        <v>0</v>
      </c>
      <c r="CO294" s="321">
        <f t="shared" ca="1" si="908"/>
        <v>0</v>
      </c>
      <c r="CP294" s="321">
        <f t="shared" ca="1" si="908"/>
        <v>0</v>
      </c>
      <c r="CQ294" s="321">
        <f t="shared" ca="1" si="908"/>
        <v>0</v>
      </c>
      <c r="CR294" s="321">
        <f t="shared" ca="1" si="908"/>
        <v>0</v>
      </c>
      <c r="CS294" s="321">
        <f t="shared" ca="1" si="908"/>
        <v>0</v>
      </c>
      <c r="CT294" s="321">
        <f t="shared" ca="1" si="908"/>
        <v>0</v>
      </c>
      <c r="CU294" s="321">
        <f t="shared" ca="1" si="908"/>
        <v>0</v>
      </c>
      <c r="CV294" s="321">
        <f t="shared" ca="1" si="908"/>
        <v>0</v>
      </c>
      <c r="CW294" s="321">
        <f t="shared" ca="1" si="908"/>
        <v>0</v>
      </c>
      <c r="CX294" s="321">
        <f t="shared" ca="1" si="908"/>
        <v>0</v>
      </c>
      <c r="CY294" s="321">
        <f t="shared" ca="1" si="908"/>
        <v>0</v>
      </c>
      <c r="CZ294" s="321">
        <f t="shared" ca="1" si="908"/>
        <v>0</v>
      </c>
      <c r="DA294" s="321">
        <f t="shared" ca="1" si="908"/>
        <v>0</v>
      </c>
    </row>
    <row r="295" spans="2:105" ht="15" hidden="1" customHeight="1" outlineLevel="1">
      <c r="B295" s="287"/>
      <c r="C295" s="310"/>
      <c r="D295" s="310"/>
      <c r="E295" s="310"/>
      <c r="F295" s="311" t="str">
        <f>_xlfn.IFNA(INDEX(Table_Def[[Asset category]:[Unit]],MATCH(Insert_Assets!C295,Table_Def[Asset category],0),2),"")</f>
        <v/>
      </c>
      <c r="G295" s="481"/>
      <c r="H295" s="440" t="s">
        <v>221</v>
      </c>
      <c r="I295" s="544">
        <f t="shared" si="885"/>
        <v>0</v>
      </c>
      <c r="J295" s="378"/>
      <c r="K295" s="379"/>
      <c r="L295" s="544">
        <f t="shared" si="906"/>
        <v>0</v>
      </c>
      <c r="M295" s="543">
        <f t="shared" si="834"/>
        <v>1</v>
      </c>
      <c r="N295" s="544">
        <f t="shared" si="857"/>
        <v>0</v>
      </c>
      <c r="O295" s="208">
        <f>_xlfn.IFNA(IF(INDEX(Table_Def[],MATCH(C295,Table_Def[Asset category],0),3)=0,20,INDEX(Table_Def[],MATCH(C295,Table_Def[Asset category],0),3)),0)</f>
        <v>0</v>
      </c>
      <c r="Q295" s="11"/>
      <c r="R295" s="208"/>
      <c r="S295" s="208"/>
      <c r="T295" s="208"/>
      <c r="U295" s="485"/>
      <c r="V295" s="485"/>
      <c r="W295" s="485"/>
      <c r="X295" s="485"/>
      <c r="Y295" s="485"/>
      <c r="Z295" s="485"/>
      <c r="AA295" s="485"/>
      <c r="AB295" s="485"/>
      <c r="AC295" s="485"/>
      <c r="AD295" s="485"/>
      <c r="AE295" s="485"/>
      <c r="AF295" s="485"/>
      <c r="AG295" s="485"/>
      <c r="AH295" s="485"/>
      <c r="AI295" s="485"/>
      <c r="AJ295" s="485"/>
      <c r="AK295" s="485"/>
      <c r="AL295" s="485"/>
      <c r="AM295" s="485"/>
      <c r="AN295" s="485"/>
      <c r="AO295" s="485"/>
      <c r="AP295" s="485"/>
      <c r="AQ295" s="485"/>
      <c r="AR295" s="485"/>
      <c r="AS295" s="485"/>
      <c r="AT295" s="485"/>
      <c r="AU295" s="485"/>
      <c r="AV295" s="485"/>
      <c r="AW295" s="485"/>
      <c r="AX295" s="485"/>
      <c r="AY295" s="485"/>
      <c r="AZ295" s="485"/>
      <c r="BA295" s="485"/>
      <c r="BB295" s="485"/>
      <c r="BC295" s="485"/>
      <c r="BD295" s="485"/>
      <c r="BE295" s="485"/>
      <c r="BF295" s="485"/>
      <c r="BG295" s="485"/>
      <c r="BH295" s="485"/>
      <c r="BI295" s="485"/>
      <c r="BJ295" s="485"/>
      <c r="BK295" s="485"/>
      <c r="BL295" s="485"/>
      <c r="BM295" s="485"/>
      <c r="BN295" s="485"/>
      <c r="BO295" s="485"/>
      <c r="BP295" s="485"/>
      <c r="BQ295" s="485"/>
      <c r="BR295" s="485"/>
      <c r="BS295" s="485"/>
      <c r="BT295" s="485"/>
      <c r="BU295" s="485"/>
      <c r="BV295" s="485"/>
      <c r="BW295" s="485"/>
      <c r="BX295" s="485"/>
      <c r="BY295" s="485"/>
      <c r="BZ295" s="485"/>
      <c r="CA295" s="485"/>
      <c r="CB295" s="485"/>
      <c r="CC295" s="37"/>
      <c r="CD295" s="317"/>
      <c r="CE295" s="317"/>
      <c r="CF295" s="8" t="s">
        <v>206</v>
      </c>
      <c r="CG295" s="321"/>
      <c r="CH295" s="321" t="e">
        <f>IF(CH296&lt;1,0,CH297-CH296)</f>
        <v>#DIV/0!</v>
      </c>
      <c r="CI295" s="321" t="e">
        <f t="shared" ref="CI295:DA295" ca="1" si="909">IF(CI296&lt;1,0,CI297-CI296)</f>
        <v>#DIV/0!</v>
      </c>
      <c r="CJ295" s="321" t="e">
        <f t="shared" ca="1" si="909"/>
        <v>#DIV/0!</v>
      </c>
      <c r="CK295" s="321" t="e">
        <f t="shared" ca="1" si="909"/>
        <v>#DIV/0!</v>
      </c>
      <c r="CL295" s="321" t="e">
        <f t="shared" ca="1" si="909"/>
        <v>#DIV/0!</v>
      </c>
      <c r="CM295" s="321" t="e">
        <f t="shared" ca="1" si="909"/>
        <v>#DIV/0!</v>
      </c>
      <c r="CN295" s="321" t="e">
        <f t="shared" ca="1" si="909"/>
        <v>#DIV/0!</v>
      </c>
      <c r="CO295" s="321" t="e">
        <f t="shared" ca="1" si="909"/>
        <v>#DIV/0!</v>
      </c>
      <c r="CP295" s="321" t="e">
        <f t="shared" ca="1" si="909"/>
        <v>#DIV/0!</v>
      </c>
      <c r="CQ295" s="321" t="e">
        <f t="shared" ca="1" si="909"/>
        <v>#DIV/0!</v>
      </c>
      <c r="CR295" s="321" t="e">
        <f t="shared" ca="1" si="909"/>
        <v>#DIV/0!</v>
      </c>
      <c r="CS295" s="321" t="e">
        <f t="shared" ca="1" si="909"/>
        <v>#DIV/0!</v>
      </c>
      <c r="CT295" s="321" t="e">
        <f t="shared" ca="1" si="909"/>
        <v>#DIV/0!</v>
      </c>
      <c r="CU295" s="321" t="e">
        <f t="shared" ca="1" si="909"/>
        <v>#DIV/0!</v>
      </c>
      <c r="CV295" s="321" t="e">
        <f t="shared" ca="1" si="909"/>
        <v>#DIV/0!</v>
      </c>
      <c r="CW295" s="321" t="e">
        <f t="shared" ca="1" si="909"/>
        <v>#DIV/0!</v>
      </c>
      <c r="CX295" s="321" t="e">
        <f t="shared" ca="1" si="909"/>
        <v>#DIV/0!</v>
      </c>
      <c r="CY295" s="321" t="e">
        <f t="shared" ca="1" si="909"/>
        <v>#DIV/0!</v>
      </c>
      <c r="CZ295" s="321" t="e">
        <f t="shared" ca="1" si="909"/>
        <v>#DIV/0!</v>
      </c>
      <c r="DA295" s="321" t="e">
        <f t="shared" ca="1" si="909"/>
        <v>#DIV/0!</v>
      </c>
    </row>
    <row r="296" spans="2:105" ht="15" hidden="1" customHeight="1" outlineLevel="1">
      <c r="B296" s="287"/>
      <c r="C296" s="310"/>
      <c r="D296" s="310"/>
      <c r="E296" s="310"/>
      <c r="F296" s="311" t="str">
        <f>_xlfn.IFNA(INDEX(Table_Def[[Asset category]:[Unit]],MATCH(Insert_Assets!C296,Table_Def[Asset category],0),2),"")</f>
        <v/>
      </c>
      <c r="G296" s="481"/>
      <c r="H296" s="440" t="s">
        <v>221</v>
      </c>
      <c r="I296" s="544">
        <f t="shared" si="885"/>
        <v>0</v>
      </c>
      <c r="J296" s="378"/>
      <c r="K296" s="379"/>
      <c r="L296" s="544">
        <f t="shared" si="906"/>
        <v>0</v>
      </c>
      <c r="M296" s="543">
        <f t="shared" si="834"/>
        <v>1</v>
      </c>
      <c r="N296" s="544">
        <f t="shared" si="857"/>
        <v>0</v>
      </c>
      <c r="O296" s="208">
        <f>_xlfn.IFNA(IF(INDEX(Table_Def[],MATCH(C296,Table_Def[Asset category],0),3)=0,20,INDEX(Table_Def[],MATCH(C296,Table_Def[Asset category],0),3)),0)</f>
        <v>0</v>
      </c>
      <c r="Q296" s="11"/>
      <c r="R296" s="208"/>
      <c r="S296" s="208"/>
      <c r="T296" s="208"/>
      <c r="U296" s="485"/>
      <c r="V296" s="485"/>
      <c r="W296" s="485"/>
      <c r="X296" s="485"/>
      <c r="Y296" s="485"/>
      <c r="Z296" s="485"/>
      <c r="AA296" s="485"/>
      <c r="AB296" s="485"/>
      <c r="AC296" s="485"/>
      <c r="AD296" s="485"/>
      <c r="AE296" s="485"/>
      <c r="AF296" s="485"/>
      <c r="AG296" s="485"/>
      <c r="AH296" s="485"/>
      <c r="AI296" s="485"/>
      <c r="AJ296" s="485"/>
      <c r="AK296" s="485"/>
      <c r="AL296" s="485"/>
      <c r="AM296" s="485"/>
      <c r="AN296" s="485"/>
      <c r="AO296" s="485"/>
      <c r="AP296" s="485"/>
      <c r="AQ296" s="485"/>
      <c r="AR296" s="485"/>
      <c r="AS296" s="485"/>
      <c r="AT296" s="485"/>
      <c r="AU296" s="485"/>
      <c r="AV296" s="485"/>
      <c r="AW296" s="485"/>
      <c r="AX296" s="485"/>
      <c r="AY296" s="485"/>
      <c r="AZ296" s="485"/>
      <c r="BA296" s="485"/>
      <c r="BB296" s="485"/>
      <c r="BC296" s="485"/>
      <c r="BD296" s="485"/>
      <c r="BE296" s="485"/>
      <c r="BF296" s="485"/>
      <c r="BG296" s="485"/>
      <c r="BH296" s="485"/>
      <c r="BI296" s="485"/>
      <c r="BJ296" s="485"/>
      <c r="BK296" s="485"/>
      <c r="BL296" s="485"/>
      <c r="BM296" s="485"/>
      <c r="BN296" s="485"/>
      <c r="BO296" s="485"/>
      <c r="BP296" s="485"/>
      <c r="BQ296" s="485"/>
      <c r="BR296" s="485"/>
      <c r="BS296" s="485"/>
      <c r="BT296" s="485"/>
      <c r="BU296" s="485"/>
      <c r="BV296" s="485"/>
      <c r="BW296" s="485"/>
      <c r="BX296" s="485"/>
      <c r="BY296" s="485"/>
      <c r="BZ296" s="485"/>
      <c r="CA296" s="485"/>
      <c r="CB296" s="485"/>
      <c r="CC296" s="37"/>
      <c r="CD296" s="317"/>
      <c r="CE296" s="317"/>
      <c r="CF296" s="8" t="s">
        <v>207</v>
      </c>
      <c r="CH296" s="321" t="e">
        <f>CH294*Insert_Finance!$D$32</f>
        <v>#DIV/0!</v>
      </c>
      <c r="CI296" s="321" t="e">
        <f ca="1">CI294*Insert_Finance!$D$32</f>
        <v>#DIV/0!</v>
      </c>
      <c r="CJ296" s="321" t="e">
        <f ca="1">CJ294*Insert_Finance!$D$32</f>
        <v>#DIV/0!</v>
      </c>
      <c r="CK296" s="321" t="e">
        <f ca="1">CK294*Insert_Finance!$D$32</f>
        <v>#DIV/0!</v>
      </c>
      <c r="CL296" s="321" t="e">
        <f ca="1">CL294*Insert_Finance!$D$32</f>
        <v>#DIV/0!</v>
      </c>
      <c r="CM296" s="321" t="e">
        <f ca="1">CM294*Insert_Finance!$D$32</f>
        <v>#DIV/0!</v>
      </c>
      <c r="CN296" s="321" t="e">
        <f ca="1">CN294*Insert_Finance!$D$32</f>
        <v>#DIV/0!</v>
      </c>
      <c r="CO296" s="321" t="e">
        <f ca="1">CO294*Insert_Finance!$D$32</f>
        <v>#DIV/0!</v>
      </c>
      <c r="CP296" s="321" t="e">
        <f ca="1">CP294*Insert_Finance!$D$32</f>
        <v>#DIV/0!</v>
      </c>
      <c r="CQ296" s="321" t="e">
        <f ca="1">CQ294*Insert_Finance!$D$32</f>
        <v>#DIV/0!</v>
      </c>
      <c r="CR296" s="321" t="e">
        <f ca="1">CR294*Insert_Finance!$D$32</f>
        <v>#DIV/0!</v>
      </c>
      <c r="CS296" s="321" t="e">
        <f ca="1">CS294*Insert_Finance!$D$32</f>
        <v>#DIV/0!</v>
      </c>
      <c r="CT296" s="321" t="e">
        <f ca="1">CT294*Insert_Finance!$D$32</f>
        <v>#DIV/0!</v>
      </c>
      <c r="CU296" s="321" t="e">
        <f ca="1">CU294*Insert_Finance!$D$32</f>
        <v>#DIV/0!</v>
      </c>
      <c r="CV296" s="321" t="e">
        <f ca="1">CV294*Insert_Finance!$D$32</f>
        <v>#DIV/0!</v>
      </c>
      <c r="CW296" s="321" t="e">
        <f ca="1">CW294*Insert_Finance!$D$32</f>
        <v>#DIV/0!</v>
      </c>
      <c r="CX296" s="321" t="e">
        <f ca="1">CX294*Insert_Finance!$D$32</f>
        <v>#DIV/0!</v>
      </c>
      <c r="CY296" s="321" t="e">
        <f ca="1">CY294*Insert_Finance!$D$32</f>
        <v>#DIV/0!</v>
      </c>
      <c r="CZ296" s="321" t="e">
        <f ca="1">CZ294*Insert_Finance!$D$32</f>
        <v>#DIV/0!</v>
      </c>
      <c r="DA296" s="321" t="e">
        <f ca="1">DA294*Insert_Finance!$D$32</f>
        <v>#DIV/0!</v>
      </c>
    </row>
    <row r="297" spans="2:105" ht="15" hidden="1" customHeight="1" outlineLevel="1">
      <c r="B297" s="287"/>
      <c r="C297" s="310"/>
      <c r="D297" s="310"/>
      <c r="E297" s="310"/>
      <c r="F297" s="311" t="str">
        <f>_xlfn.IFNA(INDEX(Table_Def[[Asset category]:[Unit]],MATCH(Insert_Assets!C297,Table_Def[Asset category],0),2),"")</f>
        <v/>
      </c>
      <c r="G297" s="481"/>
      <c r="H297" s="440" t="s">
        <v>221</v>
      </c>
      <c r="I297" s="544">
        <f t="shared" si="885"/>
        <v>0</v>
      </c>
      <c r="J297" s="378"/>
      <c r="K297" s="379"/>
      <c r="L297" s="544">
        <f t="shared" si="906"/>
        <v>0</v>
      </c>
      <c r="M297" s="543">
        <f t="shared" si="834"/>
        <v>1</v>
      </c>
      <c r="N297" s="544">
        <f t="shared" si="857"/>
        <v>0</v>
      </c>
      <c r="O297" s="208">
        <f>_xlfn.IFNA(IF(INDEX(Table_Def[],MATCH(C297,Table_Def[Asset category],0),3)=0,20,INDEX(Table_Def[],MATCH(C297,Table_Def[Asset category],0),3)),0)</f>
        <v>0</v>
      </c>
      <c r="Q297" s="11"/>
      <c r="R297" s="208"/>
      <c r="S297" s="208"/>
      <c r="T297" s="208"/>
      <c r="U297" s="485"/>
      <c r="V297" s="485"/>
      <c r="W297" s="485"/>
      <c r="X297" s="485"/>
      <c r="Y297" s="485"/>
      <c r="Z297" s="485"/>
      <c r="AA297" s="485"/>
      <c r="AB297" s="485"/>
      <c r="AC297" s="485"/>
      <c r="AD297" s="485"/>
      <c r="AE297" s="485"/>
      <c r="AF297" s="485"/>
      <c r="AG297" s="485"/>
      <c r="AH297" s="485"/>
      <c r="AI297" s="485"/>
      <c r="AJ297" s="485"/>
      <c r="AK297" s="485"/>
      <c r="AL297" s="485"/>
      <c r="AM297" s="485"/>
      <c r="AN297" s="485"/>
      <c r="AO297" s="485"/>
      <c r="AP297" s="485"/>
      <c r="AQ297" s="485"/>
      <c r="AR297" s="485"/>
      <c r="AS297" s="485"/>
      <c r="AT297" s="485"/>
      <c r="AU297" s="485"/>
      <c r="AV297" s="485"/>
      <c r="AW297" s="485"/>
      <c r="AX297" s="485"/>
      <c r="AY297" s="485"/>
      <c r="AZ297" s="485"/>
      <c r="BA297" s="485"/>
      <c r="BB297" s="485"/>
      <c r="BC297" s="485"/>
      <c r="BD297" s="485"/>
      <c r="BE297" s="485"/>
      <c r="BF297" s="485"/>
      <c r="BG297" s="485"/>
      <c r="BH297" s="485"/>
      <c r="BI297" s="485"/>
      <c r="BJ297" s="485"/>
      <c r="BK297" s="485"/>
      <c r="BL297" s="485"/>
      <c r="BM297" s="485"/>
      <c r="BN297" s="485"/>
      <c r="BO297" s="485"/>
      <c r="BP297" s="485"/>
      <c r="BQ297" s="485"/>
      <c r="BR297" s="485"/>
      <c r="BS297" s="485"/>
      <c r="BT297" s="485"/>
      <c r="BU297" s="485"/>
      <c r="BV297" s="485"/>
      <c r="BW297" s="485"/>
      <c r="BX297" s="485"/>
      <c r="BY297" s="485"/>
      <c r="BZ297" s="485"/>
      <c r="CA297" s="485"/>
      <c r="CB297" s="485"/>
      <c r="CC297" s="37"/>
      <c r="CD297" s="317"/>
      <c r="CE297" s="317"/>
      <c r="CF297" s="8" t="s">
        <v>208</v>
      </c>
      <c r="CG297" s="321"/>
      <c r="CH297" s="321">
        <f ca="1">IF(CH294=0,0,
IF(CH294&lt;1,0,
IF($O291-CH292&lt;&gt;$O291,-PMT(Insert_Finance!$D$32,$O291,OFFSET(CH294,,(CH292-$O291),1,1),0,0),
IF(CH292=0,0,CG297))))</f>
        <v>0</v>
      </c>
      <c r="CI297" s="321">
        <f ca="1">IF(CI294=0,0,
IF(CI294&lt;1,0,
IF($O291-CI292&lt;&gt;$O291,-PMT(Insert_Finance!$D$32,$O291,OFFSET(CI294,,(CI292-$O291),1,1),0,0),
IF(CI292=0,0,CH297))))</f>
        <v>0</v>
      </c>
      <c r="CJ297" s="321">
        <f ca="1">IF(CJ294=0,0,
IF(CJ294&lt;1,0,
IF($O291-CJ292&lt;&gt;$O291,-PMT(Insert_Finance!$D$32,$O291,OFFSET(CJ294,,(CJ292-$O291),1,1),0,0),
IF(CJ292=0,0,CI297))))</f>
        <v>0</v>
      </c>
      <c r="CK297" s="321">
        <f ca="1">IF(CK294=0,0,
IF(CK294&lt;1,0,
IF($O291-CK292&lt;&gt;$O291,-PMT(Insert_Finance!$D$32,$O291,OFFSET(CK294,,(CK292-$O291),1,1),0,0),
IF(CK292=0,0,CJ297))))</f>
        <v>0</v>
      </c>
      <c r="CL297" s="321">
        <f ca="1">IF(CL294=0,0,
IF(CL294&lt;1,0,
IF($O291-CL292&lt;&gt;$O291,-PMT(Insert_Finance!$D$32,$O291,OFFSET(CL294,,(CL292-$O291),1,1),0,0),
IF(CL292=0,0,CK297))))</f>
        <v>0</v>
      </c>
      <c r="CM297" s="321">
        <f ca="1">IF(CM294=0,0,
IF(CM294&lt;1,0,
IF($O291-CM292&lt;&gt;$O291,-PMT(Insert_Finance!$D$32,$O291,OFFSET(CM294,,(CM292-$O291),1,1),0,0),
IF(CM292=0,0,CL297))))</f>
        <v>0</v>
      </c>
      <c r="CN297" s="321">
        <f ca="1">IF(CN294=0,0,
IF(CN294&lt;1,0,
IF($O291-CN292&lt;&gt;$O291,-PMT(Insert_Finance!$D$32,$O291,OFFSET(CN294,,(CN292-$O291),1,1),0,0),
IF(CN292=0,0,CM297))))</f>
        <v>0</v>
      </c>
      <c r="CO297" s="321">
        <f ca="1">IF(CO294=0,0,
IF(CO294&lt;1,0,
IF($O291-CO292&lt;&gt;$O291,-PMT(Insert_Finance!$D$32,$O291,OFFSET(CO294,,(CO292-$O291),1,1),0,0),
IF(CO292=0,0,CN297))))</f>
        <v>0</v>
      </c>
      <c r="CP297" s="321">
        <f ca="1">IF(CP294=0,0,
IF(CP294&lt;1,0,
IF($O291-CP292&lt;&gt;$O291,-PMT(Insert_Finance!$D$32,$O291,OFFSET(CP294,,(CP292-$O291),1,1),0,0),
IF(CP292=0,0,CO297))))</f>
        <v>0</v>
      </c>
      <c r="CQ297" s="321">
        <f ca="1">IF(CQ294=0,0,
IF(CQ294&lt;1,0,
IF($O291-CQ292&lt;&gt;$O291,-PMT(Insert_Finance!$D$32,$O291,OFFSET(CQ294,,(CQ292-$O291),1,1),0,0),
IF(CQ292=0,0,CP297))))</f>
        <v>0</v>
      </c>
      <c r="CR297" s="321">
        <f ca="1">IF(CR294=0,0,
IF(CR294&lt;1,0,
IF($O291-CR292&lt;&gt;$O291,-PMT(Insert_Finance!$D$32,$O291,OFFSET(CR294,,(CR292-$O291),1,1),0,0),
IF(CR292=0,0,CQ297))))</f>
        <v>0</v>
      </c>
      <c r="CS297" s="321">
        <f ca="1">IF(CS294=0,0,
IF(CS294&lt;1,0,
IF($O291-CS292&lt;&gt;$O291,-PMT(Insert_Finance!$D$32,$O291,OFFSET(CS294,,(CS292-$O291),1,1),0,0),
IF(CS292=0,0,CR297))))</f>
        <v>0</v>
      </c>
      <c r="CT297" s="321">
        <f ca="1">IF(CT294=0,0,
IF(CT294&lt;1,0,
IF($O291-CT292&lt;&gt;$O291,-PMT(Insert_Finance!$D$32,$O291,OFFSET(CT294,,(CT292-$O291),1,1),0,0),
IF(CT292=0,0,CS297))))</f>
        <v>0</v>
      </c>
      <c r="CU297" s="321">
        <f ca="1">IF(CU294=0,0,
IF(CU294&lt;1,0,
IF($O291-CU292&lt;&gt;$O291,-PMT(Insert_Finance!$D$32,$O291,OFFSET(CU294,,(CU292-$O291),1,1),0,0),
IF(CU292=0,0,CT297))))</f>
        <v>0</v>
      </c>
      <c r="CV297" s="321">
        <f ca="1">IF(CV294=0,0,
IF(CV294&lt;1,0,
IF($O291-CV292&lt;&gt;$O291,-PMT(Insert_Finance!$D$32,$O291,OFFSET(CV294,,(CV292-$O291),1,1),0,0),
IF(CV292=0,0,CU297))))</f>
        <v>0</v>
      </c>
      <c r="CW297" s="321">
        <f ca="1">IF(CW294=0,0,
IF(CW294&lt;1,0,
IF($O291-CW292&lt;&gt;$O291,-PMT(Insert_Finance!$D$32,$O291,OFFSET(CW294,,(CW292-$O291),1,1),0,0),
IF(CW292=0,0,CV297))))</f>
        <v>0</v>
      </c>
      <c r="CX297" s="321">
        <f ca="1">IF(CX294=0,0,
IF(CX294&lt;1,0,
IF($O291-CX292&lt;&gt;$O291,-PMT(Insert_Finance!$D$32,$O291,OFFSET(CX294,,(CX292-$O291),1,1),0,0),
IF(CX292=0,0,CW297))))</f>
        <v>0</v>
      </c>
      <c r="CY297" s="321">
        <f ca="1">IF(CY294=0,0,
IF(CY294&lt;1,0,
IF($O291-CY292&lt;&gt;$O291,-PMT(Insert_Finance!$D$32,$O291,OFFSET(CY294,,(CY292-$O291),1,1),0,0),
IF(CY292=0,0,CX297))))</f>
        <v>0</v>
      </c>
      <c r="CZ297" s="321">
        <f ca="1">IF(CZ294=0,0,
IF(CZ294&lt;1,0,
IF($O291-CZ292&lt;&gt;$O291,-PMT(Insert_Finance!$D$32,$O291,OFFSET(CZ294,,(CZ292-$O291),1,1),0,0),
IF(CZ292=0,0,CY297))))</f>
        <v>0</v>
      </c>
      <c r="DA297" s="321">
        <f ca="1">IF(DA294=0,0,
IF(DA294&lt;1,0,
IF($O291-DA292&lt;&gt;$O291,-PMT(Insert_Finance!$D$32,$O291,OFFSET(DA294,,(DA292-$O291),1,1),0,0),
IF(DA292=0,0,CZ297))))</f>
        <v>0</v>
      </c>
    </row>
    <row r="298" spans="2:105" ht="30" customHeight="1" collapsed="1">
      <c r="B298" s="287"/>
      <c r="C298" s="310"/>
      <c r="D298" s="310"/>
      <c r="E298" s="310">
        <f>Insert_Villages!E47</f>
        <v>0</v>
      </c>
      <c r="F298" s="311" t="str">
        <f>_xlfn.IFNA(INDEX(Table_Def[[Asset category]:[Unit]],MATCH(Insert_Assets!C298,Table_Def[Asset category],0),2),"")</f>
        <v/>
      </c>
      <c r="G298" s="481"/>
      <c r="H298" s="440" t="s">
        <v>221</v>
      </c>
      <c r="I298" s="544">
        <f t="shared" si="885"/>
        <v>0</v>
      </c>
      <c r="J298" s="376"/>
      <c r="K298" s="377"/>
      <c r="L298" s="544">
        <f t="shared" si="906"/>
        <v>0</v>
      </c>
      <c r="M298" s="543">
        <f t="shared" si="834"/>
        <v>1</v>
      </c>
      <c r="N298" s="544">
        <f t="shared" si="857"/>
        <v>0</v>
      </c>
      <c r="O298" s="208">
        <f>_xlfn.IFNA(IF(INDEX(Table_Def[],MATCH(C298,Table_Def[Asset category],0),3)=0,20,INDEX(Table_Def[],MATCH(C298,Table_Def[Asset category],0),3)),0)</f>
        <v>0</v>
      </c>
      <c r="Q298" s="11"/>
      <c r="R298" s="208"/>
      <c r="S298" s="208"/>
      <c r="T298" s="208"/>
      <c r="U298" s="485">
        <f>SUMIF($CH$7:$DA$7,U$16,$CH302:$DA302)</f>
        <v>0</v>
      </c>
      <c r="V298" s="485">
        <f>SUMIF($CH$7:$DA$7,U$16,$CH301:$DA301)</f>
        <v>0</v>
      </c>
      <c r="W298" s="485">
        <f>SUMIF($CH$7:$DA$7,U$16,$CH303:$DA303)</f>
        <v>0</v>
      </c>
      <c r="X298" s="485">
        <f>SUMIF($CH$7:$DA$7,X$16,$CH302:$DA302)</f>
        <v>0</v>
      </c>
      <c r="Y298" s="485">
        <f>SUMIF($CH$7:$DA$7,X$16,$CH301:$DA301)</f>
        <v>0</v>
      </c>
      <c r="Z298" s="485">
        <f>SUMIF($CH$7:$DA$7,X$16,$CH303:$DA303)</f>
        <v>0</v>
      </c>
      <c r="AA298" s="485">
        <f>SUMIF($CH$7:$DA$7,AA$16,$CH302:$DA302)</f>
        <v>0</v>
      </c>
      <c r="AB298" s="485">
        <f>SUMIF($CH$7:$DA$7,AA$16,$CH301:$DA301)</f>
        <v>0</v>
      </c>
      <c r="AC298" s="485">
        <f>SUMIF($CH$7:$DA$7,AA$16,$CH303:$DA303)</f>
        <v>0</v>
      </c>
      <c r="AD298" s="485">
        <f>SUMIF($CH$7:$DA$7,AD$16,$CH302:$DA302)</f>
        <v>0</v>
      </c>
      <c r="AE298" s="485">
        <f>SUMIF($CH$7:$DA$7,AD$16,$CH301:$DA301)</f>
        <v>0</v>
      </c>
      <c r="AF298" s="485">
        <f>SUMIF($CH$7:$DA$7,AD$16,$CH303:$DA303)</f>
        <v>0</v>
      </c>
      <c r="AG298" s="485">
        <f>SUMIF($CH$7:$DA$7,AG$16,$CH302:$DA302)</f>
        <v>0</v>
      </c>
      <c r="AH298" s="485">
        <f>SUMIF($CH$7:$DA$7,AG$16,$CH301:$DA301)</f>
        <v>0</v>
      </c>
      <c r="AI298" s="485">
        <f>SUMIF($CH$7:$DA$7,AG$16,$CH303:$DA303)</f>
        <v>0</v>
      </c>
      <c r="AJ298" s="485">
        <f>SUMIF($CH$7:$DA$7,AJ$16,$CH302:$DA302)</f>
        <v>0</v>
      </c>
      <c r="AK298" s="485">
        <f>SUMIF($CH$7:$DA$7,AJ$16,$CH301:$DA301)</f>
        <v>0</v>
      </c>
      <c r="AL298" s="485">
        <f>SUMIF($CH$7:$DA$7,AJ$16,$CH303:$DA303)</f>
        <v>0</v>
      </c>
      <c r="AM298" s="485">
        <f>SUMIF($CH$7:$DA$7,AM$16,$CH302:$DA302)</f>
        <v>0</v>
      </c>
      <c r="AN298" s="485">
        <f>SUMIF($CH$7:$DA$7,AM$16,$CH301:$DA301)</f>
        <v>0</v>
      </c>
      <c r="AO298" s="485">
        <f>SUMIF($CH$7:$DA$7,AM$16,$CH303:$DA303)</f>
        <v>0</v>
      </c>
      <c r="AP298" s="485">
        <f>SUMIF($CH$7:$DA$7,AP$16,$CH302:$DA302)</f>
        <v>0</v>
      </c>
      <c r="AQ298" s="485">
        <f>SUMIF($CH$7:$DA$7,AP$16,$CH301:$DA301)</f>
        <v>0</v>
      </c>
      <c r="AR298" s="485">
        <f>SUMIF($CH$7:$DA$7,AP$16,$CH303:$DA303)</f>
        <v>0</v>
      </c>
      <c r="AS298" s="485">
        <f>SUMIF($CH$7:$DA$7,AS$16,$CH302:$DA302)</f>
        <v>0</v>
      </c>
      <c r="AT298" s="485">
        <f>SUMIF($CH$7:$DA$7,AS$16,$CH301:$DA301)</f>
        <v>0</v>
      </c>
      <c r="AU298" s="485">
        <f>SUMIF($CH$7:$DA$7,AS$16,$CH303:$DA303)</f>
        <v>0</v>
      </c>
      <c r="AV298" s="485">
        <f>SUMIF($CH$7:$DA$7,AV$16,$CH302:$DA302)</f>
        <v>0</v>
      </c>
      <c r="AW298" s="485">
        <f>SUMIF($CH$7:$DA$7,AV$16,$CH301:$DA301)</f>
        <v>0</v>
      </c>
      <c r="AX298" s="485">
        <f>SUMIF($CH$7:$DA$7,AV$16,$CH303:$DA303)</f>
        <v>0</v>
      </c>
      <c r="AY298" s="485">
        <f>SUMIF($CH$7:$DA$7,AY$16,$CH302:$DA302)</f>
        <v>0</v>
      </c>
      <c r="AZ298" s="485">
        <f>SUMIF($CH$7:$DA$7,AY$16,$CH301:$DA301)</f>
        <v>0</v>
      </c>
      <c r="BA298" s="485">
        <f>SUMIF($CH$7:$DA$7,AY$16,$CH303:$DA303)</f>
        <v>0</v>
      </c>
      <c r="BB298" s="485">
        <f>SUMIF($CH$7:$DA$7,BB$16,$CH302:$DA302)</f>
        <v>0</v>
      </c>
      <c r="BC298" s="485">
        <f>SUMIF($CH$7:$DA$7,BB$16,$CH301:$DA301)</f>
        <v>0</v>
      </c>
      <c r="BD298" s="485">
        <f>SUMIF($CH$7:$DA$7,BB$16,$CH303:$DA303)</f>
        <v>0</v>
      </c>
      <c r="BE298" s="485">
        <f>SUMIF($CH$7:$DA$7,BE$16,$CH302:$DA302)</f>
        <v>0</v>
      </c>
      <c r="BF298" s="485">
        <f>SUMIF($CH$7:$DA$7,BE$16,$CH301:$DA301)</f>
        <v>0</v>
      </c>
      <c r="BG298" s="485">
        <f>SUMIF($CH$7:$DA$7,BE$16,$CH303:$DA303)</f>
        <v>0</v>
      </c>
      <c r="BH298" s="485">
        <f>SUMIF($CH$7:$DA$7,BH$16,$CH302:$DA302)</f>
        <v>0</v>
      </c>
      <c r="BI298" s="485">
        <f>SUMIF($CH$7:$DA$7,BH$16,$CH301:$DA301)</f>
        <v>0</v>
      </c>
      <c r="BJ298" s="485">
        <f>SUMIF($CH$7:$DA$7,BH$16,$CH303:$DA303)</f>
        <v>0</v>
      </c>
      <c r="BK298" s="485">
        <f>SUMIF($CH$7:$DA$7,BK$16,$CH302:$DA302)</f>
        <v>0</v>
      </c>
      <c r="BL298" s="485">
        <f>SUMIF($CH$7:$DA$7,BK$16,$CH301:$DA301)</f>
        <v>0</v>
      </c>
      <c r="BM298" s="485">
        <f>SUMIF($CH$7:$DA$7,BK$16,$CH303:$DA303)</f>
        <v>0</v>
      </c>
      <c r="BN298" s="485">
        <f>SUMIF($CH$7:$DA$7,BN$16,$CH302:$DA302)</f>
        <v>0</v>
      </c>
      <c r="BO298" s="485">
        <f>SUMIF($CH$7:$DA$7,BN$16,$CH301:$DA301)</f>
        <v>0</v>
      </c>
      <c r="BP298" s="485">
        <f>SUMIF($CH$7:$DA$7,BN$16,$CH303:$DA303)</f>
        <v>0</v>
      </c>
      <c r="BQ298" s="485">
        <f>SUMIF($CH$7:$DA$7,BQ$16,$CH302:$DA302)</f>
        <v>0</v>
      </c>
      <c r="BR298" s="485">
        <f>SUMIF($CH$7:$DA$7,BQ$16,$CH301:$DA301)</f>
        <v>0</v>
      </c>
      <c r="BS298" s="485">
        <f>SUMIF($CH$7:$DA$7,BQ$16,$CH303:$DA303)</f>
        <v>0</v>
      </c>
      <c r="BT298" s="485">
        <f>SUMIF($CH$7:$DA$7,BT$16,$CH302:$DA302)</f>
        <v>0</v>
      </c>
      <c r="BU298" s="485">
        <f>SUMIF($CH$7:$DA$7,BT$16,$CH301:$DA301)</f>
        <v>0</v>
      </c>
      <c r="BV298" s="485">
        <f>SUMIF($CH$7:$DA$7,BT$16,$CH303:$DA303)</f>
        <v>0</v>
      </c>
      <c r="BW298" s="485">
        <f>SUMIF($CH$7:$DA$7,BW$16,$CH302:$DA302)</f>
        <v>0</v>
      </c>
      <c r="BX298" s="485">
        <f>SUMIF($CH$7:$DA$7,BW$16,$CH301:$DA301)</f>
        <v>0</v>
      </c>
      <c r="BY298" s="485">
        <f>SUMIF($CH$7:$DA$7,BW$16,$CH303:$DA303)</f>
        <v>0</v>
      </c>
      <c r="BZ298" s="485">
        <f>SUMIF($CH$7:$DA$7,BZ$16,$CH302:$DA302)</f>
        <v>0</v>
      </c>
      <c r="CA298" s="485">
        <f>SUMIF($CH$7:$DA$7,BZ$16,$CH301:$DA301)</f>
        <v>0</v>
      </c>
      <c r="CB298" s="485">
        <f>SUMIF($CH$7:$DA$7,BZ$16,$CH303:$DA303)</f>
        <v>0</v>
      </c>
      <c r="CC298" s="37"/>
      <c r="CD298" s="317"/>
      <c r="CE298" s="317"/>
      <c r="CG298" s="72"/>
      <c r="CH298" s="321"/>
    </row>
    <row r="299" spans="2:105" ht="15" hidden="1" customHeight="1" outlineLevel="1">
      <c r="B299" s="287"/>
      <c r="C299" s="310"/>
      <c r="D299" s="310"/>
      <c r="E299" s="310"/>
      <c r="F299" s="311" t="str">
        <f>_xlfn.IFNA(INDEX(Table_Def[[Asset category]:[Unit]],MATCH(Insert_Assets!C299,Table_Def[Asset category],0),2),"")</f>
        <v/>
      </c>
      <c r="G299" s="481"/>
      <c r="H299" s="440" t="s">
        <v>221</v>
      </c>
      <c r="I299" s="544">
        <f t="shared" si="885"/>
        <v>0</v>
      </c>
      <c r="J299" s="378"/>
      <c r="K299" s="379"/>
      <c r="L299" s="544">
        <f t="shared" si="906"/>
        <v>0</v>
      </c>
      <c r="M299" s="543">
        <f t="shared" si="834"/>
        <v>1</v>
      </c>
      <c r="N299" s="544">
        <f t="shared" si="857"/>
        <v>0</v>
      </c>
      <c r="O299" s="208">
        <f>_xlfn.IFNA(IF(INDEX(Table_Def[],MATCH(C299,Table_Def[Asset category],0),3)=0,20,INDEX(Table_Def[],MATCH(C299,Table_Def[Asset category],0),3)),0)</f>
        <v>0</v>
      </c>
      <c r="Q299" s="11"/>
      <c r="R299" s="208"/>
      <c r="S299" s="208"/>
      <c r="T299" s="208"/>
      <c r="U299" s="485"/>
      <c r="V299" s="485"/>
      <c r="W299" s="485"/>
      <c r="X299" s="485"/>
      <c r="Y299" s="485"/>
      <c r="Z299" s="485"/>
      <c r="AA299" s="485"/>
      <c r="AB299" s="485"/>
      <c r="AC299" s="485"/>
      <c r="AD299" s="485"/>
      <c r="AE299" s="485"/>
      <c r="AF299" s="485"/>
      <c r="AG299" s="485"/>
      <c r="AH299" s="485"/>
      <c r="AI299" s="485"/>
      <c r="AJ299" s="485"/>
      <c r="AK299" s="485"/>
      <c r="AL299" s="485"/>
      <c r="AM299" s="485"/>
      <c r="AN299" s="485"/>
      <c r="AO299" s="485"/>
      <c r="AP299" s="485"/>
      <c r="AQ299" s="485"/>
      <c r="AR299" s="485"/>
      <c r="AS299" s="485"/>
      <c r="AT299" s="485"/>
      <c r="AU299" s="485"/>
      <c r="AV299" s="485"/>
      <c r="AW299" s="485"/>
      <c r="AX299" s="485"/>
      <c r="AY299" s="485"/>
      <c r="AZ299" s="485"/>
      <c r="BA299" s="485"/>
      <c r="BB299" s="485"/>
      <c r="BC299" s="485"/>
      <c r="BD299" s="485"/>
      <c r="BE299" s="485"/>
      <c r="BF299" s="485"/>
      <c r="BG299" s="485"/>
      <c r="BH299" s="485"/>
      <c r="BI299" s="485"/>
      <c r="BJ299" s="485"/>
      <c r="BK299" s="485"/>
      <c r="BL299" s="485"/>
      <c r="BM299" s="485"/>
      <c r="BN299" s="485"/>
      <c r="BO299" s="485"/>
      <c r="BP299" s="485"/>
      <c r="BQ299" s="485"/>
      <c r="BR299" s="485"/>
      <c r="BS299" s="485"/>
      <c r="BT299" s="485"/>
      <c r="BU299" s="485"/>
      <c r="BV299" s="485"/>
      <c r="BW299" s="485"/>
      <c r="BX299" s="485"/>
      <c r="BY299" s="485"/>
      <c r="BZ299" s="485"/>
      <c r="CA299" s="485"/>
      <c r="CB299" s="485"/>
      <c r="CC299" s="37"/>
      <c r="CD299" s="317"/>
      <c r="CE299" s="317"/>
      <c r="CF299" s="8" t="s">
        <v>218</v>
      </c>
      <c r="CG299" s="72"/>
      <c r="CH299" s="320">
        <f>IF($J298=CH$7,$O298,
IF(CG298&gt;0,CG298-1,0))</f>
        <v>0</v>
      </c>
      <c r="CI299" s="320">
        <f ca="1">IF(OR($J298=CI$7,CH300=$O298),$O298,
IF(CH299&gt;0,CH299-1,0))</f>
        <v>0</v>
      </c>
      <c r="CJ299" s="320">
        <f t="shared" ref="CJ299" ca="1" si="910">IF(OR($J298=CJ$7,CI300=$O298),$O298,
IF(CI299&gt;0,CI299-1,0))</f>
        <v>0</v>
      </c>
      <c r="CK299" s="320">
        <f t="shared" ref="CK299" ca="1" si="911">IF(OR($J298=CK$7,CJ300=$O298),$O298,
IF(CJ299&gt;0,CJ299-1,0))</f>
        <v>0</v>
      </c>
      <c r="CL299" s="320">
        <f t="shared" ref="CL299" ca="1" si="912">IF(OR($J298=CL$7,CK300=$O298),$O298,
IF(CK299&gt;0,CK299-1,0))</f>
        <v>0</v>
      </c>
      <c r="CM299" s="320">
        <f t="shared" ref="CM299" ca="1" si="913">IF(OR($J298=CM$7,CL300=$O298),$O298,
IF(CL299&gt;0,CL299-1,0))</f>
        <v>0</v>
      </c>
      <c r="CN299" s="320">
        <f t="shared" ref="CN299" ca="1" si="914">IF(OR($J298=CN$7,CM300=$O298),$O298,
IF(CM299&gt;0,CM299-1,0))</f>
        <v>0</v>
      </c>
      <c r="CO299" s="320">
        <f t="shared" ref="CO299" ca="1" si="915">IF(OR($J298=CO$7,CN300=$O298),$O298,
IF(CN299&gt;0,CN299-1,0))</f>
        <v>0</v>
      </c>
      <c r="CP299" s="320">
        <f t="shared" ref="CP299" ca="1" si="916">IF(OR($J298=CP$7,CO300=$O298),$O298,
IF(CO299&gt;0,CO299-1,0))</f>
        <v>0</v>
      </c>
      <c r="CQ299" s="320">
        <f t="shared" ref="CQ299" ca="1" si="917">IF(OR($J298=CQ$7,CP300=$O298),$O298,
IF(CP299&gt;0,CP299-1,0))</f>
        <v>0</v>
      </c>
      <c r="CR299" s="320">
        <f t="shared" ref="CR299" ca="1" si="918">IF(OR($J298=CR$7,CQ300=$O298),$O298,
IF(CQ299&gt;0,CQ299-1,0))</f>
        <v>0</v>
      </c>
      <c r="CS299" s="320">
        <f t="shared" ref="CS299" ca="1" si="919">IF(OR($J298=CS$7,CR300=$O298),$O298,
IF(CR299&gt;0,CR299-1,0))</f>
        <v>0</v>
      </c>
      <c r="CT299" s="320">
        <f t="shared" ref="CT299" ca="1" si="920">IF(OR($J298=CT$7,CS300=$O298),$O298,
IF(CS299&gt;0,CS299-1,0))</f>
        <v>0</v>
      </c>
      <c r="CU299" s="320">
        <f t="shared" ref="CU299" ca="1" si="921">IF(OR($J298=CU$7,CT300=$O298),$O298,
IF(CT299&gt;0,CT299-1,0))</f>
        <v>0</v>
      </c>
      <c r="CV299" s="320">
        <f t="shared" ref="CV299" ca="1" si="922">IF(OR($J298=CV$7,CU300=$O298),$O298,
IF(CU299&gt;0,CU299-1,0))</f>
        <v>0</v>
      </c>
      <c r="CW299" s="320">
        <f t="shared" ref="CW299" ca="1" si="923">IF(OR($J298=CW$7,CV300=$O298),$O298,
IF(CV299&gt;0,CV299-1,0))</f>
        <v>0</v>
      </c>
      <c r="CX299" s="320">
        <f t="shared" ref="CX299" ca="1" si="924">IF(OR($J298=CX$7,CW300=$O298),$O298,
IF(CW299&gt;0,CW299-1,0))</f>
        <v>0</v>
      </c>
      <c r="CY299" s="320">
        <f t="shared" ref="CY299" ca="1" si="925">IF(OR($J298=CY$7,CX300=$O298),$O298,
IF(CX299&gt;0,CX299-1,0))</f>
        <v>0</v>
      </c>
      <c r="CZ299" s="320">
        <f t="shared" ref="CZ299" ca="1" si="926">IF(OR($J298=CZ$7,CY300=$O298),$O298,
IF(CY299&gt;0,CY299-1,0))</f>
        <v>0</v>
      </c>
      <c r="DA299" s="320">
        <f t="shared" ref="DA299" ca="1" si="927">IF(OR($J298=DA$7,CZ300=$O298),$O298,
IF(CZ299&gt;0,CZ299-1,0))</f>
        <v>0</v>
      </c>
    </row>
    <row r="300" spans="2:105" ht="15" hidden="1" customHeight="1" outlineLevel="1">
      <c r="B300" s="287"/>
      <c r="C300" s="310"/>
      <c r="D300" s="310"/>
      <c r="E300" s="310"/>
      <c r="F300" s="311" t="str">
        <f>_xlfn.IFNA(INDEX(Table_Def[[Asset category]:[Unit]],MATCH(Insert_Assets!C300,Table_Def[Asset category],0),2),"")</f>
        <v/>
      </c>
      <c r="G300" s="481"/>
      <c r="H300" s="440" t="s">
        <v>221</v>
      </c>
      <c r="I300" s="544">
        <f t="shared" si="885"/>
        <v>0</v>
      </c>
      <c r="J300" s="378"/>
      <c r="K300" s="379"/>
      <c r="L300" s="544"/>
      <c r="M300" s="543">
        <f t="shared" si="834"/>
        <v>1</v>
      </c>
      <c r="N300" s="544">
        <f t="shared" si="857"/>
        <v>0</v>
      </c>
      <c r="O300" s="208">
        <f>_xlfn.IFNA(IF(INDEX(Table_Def[],MATCH(C300,Table_Def[Asset category],0),3)=0,20,INDEX(Table_Def[],MATCH(C300,Table_Def[Asset category],0),3)),0)</f>
        <v>0</v>
      </c>
      <c r="Q300" s="11"/>
      <c r="R300" s="208"/>
      <c r="S300" s="208"/>
      <c r="T300" s="208"/>
      <c r="U300" s="485"/>
      <c r="V300" s="485"/>
      <c r="W300" s="485"/>
      <c r="X300" s="485"/>
      <c r="Y300" s="485"/>
      <c r="Z300" s="485"/>
      <c r="AA300" s="485"/>
      <c r="AB300" s="485"/>
      <c r="AC300" s="485"/>
      <c r="AD300" s="485"/>
      <c r="AE300" s="485"/>
      <c r="AF300" s="485"/>
      <c r="AG300" s="485"/>
      <c r="AH300" s="485"/>
      <c r="AI300" s="485"/>
      <c r="AJ300" s="485"/>
      <c r="AK300" s="485"/>
      <c r="AL300" s="485"/>
      <c r="AM300" s="485"/>
      <c r="AN300" s="485"/>
      <c r="AO300" s="485"/>
      <c r="AP300" s="485"/>
      <c r="AQ300" s="485"/>
      <c r="AR300" s="485"/>
      <c r="AS300" s="485"/>
      <c r="AT300" s="485"/>
      <c r="AU300" s="485"/>
      <c r="AV300" s="485"/>
      <c r="AW300" s="485"/>
      <c r="AX300" s="485"/>
      <c r="AY300" s="485"/>
      <c r="AZ300" s="485"/>
      <c r="BA300" s="485"/>
      <c r="BB300" s="485"/>
      <c r="BC300" s="485"/>
      <c r="BD300" s="485"/>
      <c r="BE300" s="485"/>
      <c r="BF300" s="485"/>
      <c r="BG300" s="485"/>
      <c r="BH300" s="485"/>
      <c r="BI300" s="485"/>
      <c r="BJ300" s="485"/>
      <c r="BK300" s="485"/>
      <c r="BL300" s="485"/>
      <c r="BM300" s="485"/>
      <c r="BN300" s="485"/>
      <c r="BO300" s="485"/>
      <c r="BP300" s="485"/>
      <c r="BQ300" s="485"/>
      <c r="BR300" s="485"/>
      <c r="BS300" s="485"/>
      <c r="BT300" s="485"/>
      <c r="BU300" s="485"/>
      <c r="BV300" s="485"/>
      <c r="BW300" s="485"/>
      <c r="BX300" s="485"/>
      <c r="BY300" s="485"/>
      <c r="BZ300" s="485"/>
      <c r="CA300" s="485"/>
      <c r="CB300" s="485"/>
      <c r="CC300" s="37"/>
      <c r="CD300" s="317"/>
      <c r="CE300" s="317"/>
      <c r="CF300" s="8" t="s">
        <v>219</v>
      </c>
      <c r="CG300" s="72"/>
      <c r="CH300" s="320">
        <f t="shared" ref="CH300" ca="1" si="928">IF(AND(CH299=$O298,CH299&gt;0),1,IF(CH299=0,0,OFFSET(CH299,,(CH299-$O298),1,1)-CH299+1))</f>
        <v>0</v>
      </c>
      <c r="CI300" s="320">
        <f ca="1">IF(AND(CI299=$O298,CI299&gt;0),1,IF(CI299=0,0,OFFSET(CI299,,(CI299-$O298),1,1)-CI299+1))</f>
        <v>0</v>
      </c>
      <c r="CJ300" s="320">
        <f t="shared" ref="CJ300:DA300" ca="1" si="929">IF(AND(CJ299=$O298,CJ299&gt;0),1,IF(CJ299=0,0,OFFSET(CJ299,,(CJ299-$O298),1,1)-CJ299+1))</f>
        <v>0</v>
      </c>
      <c r="CK300" s="320">
        <f t="shared" ca="1" si="929"/>
        <v>0</v>
      </c>
      <c r="CL300" s="320">
        <f t="shared" ca="1" si="929"/>
        <v>0</v>
      </c>
      <c r="CM300" s="320">
        <f t="shared" ca="1" si="929"/>
        <v>0</v>
      </c>
      <c r="CN300" s="320">
        <f t="shared" ca="1" si="929"/>
        <v>0</v>
      </c>
      <c r="CO300" s="320">
        <f t="shared" ca="1" si="929"/>
        <v>0</v>
      </c>
      <c r="CP300" s="320">
        <f t="shared" ca="1" si="929"/>
        <v>0</v>
      </c>
      <c r="CQ300" s="320">
        <f t="shared" ca="1" si="929"/>
        <v>0</v>
      </c>
      <c r="CR300" s="320">
        <f t="shared" ca="1" si="929"/>
        <v>0</v>
      </c>
      <c r="CS300" s="320">
        <f t="shared" ca="1" si="929"/>
        <v>0</v>
      </c>
      <c r="CT300" s="320">
        <f t="shared" ca="1" si="929"/>
        <v>0</v>
      </c>
      <c r="CU300" s="320">
        <f t="shared" ca="1" si="929"/>
        <v>0</v>
      </c>
      <c r="CV300" s="320">
        <f t="shared" ca="1" si="929"/>
        <v>0</v>
      </c>
      <c r="CW300" s="320">
        <f t="shared" ca="1" si="929"/>
        <v>0</v>
      </c>
      <c r="CX300" s="320">
        <f t="shared" ca="1" si="929"/>
        <v>0</v>
      </c>
      <c r="CY300" s="320">
        <f t="shared" ca="1" si="929"/>
        <v>0</v>
      </c>
      <c r="CZ300" s="320">
        <f t="shared" ca="1" si="929"/>
        <v>0</v>
      </c>
      <c r="DA300" s="320">
        <f t="shared" ca="1" si="929"/>
        <v>0</v>
      </c>
    </row>
    <row r="301" spans="2:105" ht="15" hidden="1" customHeight="1" outlineLevel="1">
      <c r="B301" s="287"/>
      <c r="C301" s="310"/>
      <c r="D301" s="310"/>
      <c r="E301" s="310"/>
      <c r="F301" s="311" t="str">
        <f>_xlfn.IFNA(INDEX(Table_Def[[Asset category]:[Unit]],MATCH(Insert_Assets!C301,Table_Def[Asset category],0),2),"")</f>
        <v/>
      </c>
      <c r="G301" s="481"/>
      <c r="H301" s="440" t="s">
        <v>221</v>
      </c>
      <c r="I301" s="544">
        <f t="shared" si="885"/>
        <v>0</v>
      </c>
      <c r="J301" s="378"/>
      <c r="K301" s="379"/>
      <c r="L301" s="544">
        <f t="shared" ref="L301:L306" si="930">SUMIF($K$21:$K$383,K301,$I$21:$I$383)</f>
        <v>0</v>
      </c>
      <c r="M301" s="543">
        <f t="shared" si="834"/>
        <v>1</v>
      </c>
      <c r="N301" s="544">
        <f t="shared" si="857"/>
        <v>0</v>
      </c>
      <c r="O301" s="208">
        <f>_xlfn.IFNA(IF(INDEX(Table_Def[],MATCH(C301,Table_Def[Asset category],0),3)=0,20,INDEX(Table_Def[],MATCH(C301,Table_Def[Asset category],0),3)),0)</f>
        <v>0</v>
      </c>
      <c r="Q301" s="11"/>
      <c r="R301" s="208"/>
      <c r="S301" s="208"/>
      <c r="T301" s="208"/>
      <c r="U301" s="485"/>
      <c r="V301" s="485"/>
      <c r="W301" s="485"/>
      <c r="X301" s="485"/>
      <c r="Y301" s="485"/>
      <c r="Z301" s="485"/>
      <c r="AA301" s="485"/>
      <c r="AB301" s="485"/>
      <c r="AC301" s="485"/>
      <c r="AD301" s="485"/>
      <c r="AE301" s="485"/>
      <c r="AF301" s="485"/>
      <c r="AG301" s="485"/>
      <c r="AH301" s="485"/>
      <c r="AI301" s="485"/>
      <c r="AJ301" s="485"/>
      <c r="AK301" s="485"/>
      <c r="AL301" s="485"/>
      <c r="AM301" s="485"/>
      <c r="AN301" s="485"/>
      <c r="AO301" s="485"/>
      <c r="AP301" s="485"/>
      <c r="AQ301" s="485"/>
      <c r="AR301" s="485"/>
      <c r="AS301" s="485"/>
      <c r="AT301" s="485"/>
      <c r="AU301" s="485"/>
      <c r="AV301" s="485"/>
      <c r="AW301" s="485"/>
      <c r="AX301" s="485"/>
      <c r="AY301" s="485"/>
      <c r="AZ301" s="485"/>
      <c r="BA301" s="485"/>
      <c r="BB301" s="485"/>
      <c r="BC301" s="485"/>
      <c r="BD301" s="485"/>
      <c r="BE301" s="485"/>
      <c r="BF301" s="485"/>
      <c r="BG301" s="485"/>
      <c r="BH301" s="485"/>
      <c r="BI301" s="485"/>
      <c r="BJ301" s="485"/>
      <c r="BK301" s="485"/>
      <c r="BL301" s="485"/>
      <c r="BM301" s="485"/>
      <c r="BN301" s="485"/>
      <c r="BO301" s="485"/>
      <c r="BP301" s="485"/>
      <c r="BQ301" s="485"/>
      <c r="BR301" s="485"/>
      <c r="BS301" s="485"/>
      <c r="BT301" s="485"/>
      <c r="BU301" s="485"/>
      <c r="BV301" s="485"/>
      <c r="BW301" s="485"/>
      <c r="BX301" s="485"/>
      <c r="BY301" s="485"/>
      <c r="BZ301" s="485"/>
      <c r="CA301" s="485"/>
      <c r="CB301" s="485"/>
      <c r="CC301" s="37"/>
      <c r="CD301" s="317"/>
      <c r="CE301" s="317"/>
      <c r="CF301" s="8" t="s">
        <v>205</v>
      </c>
      <c r="CH301" s="321">
        <f t="shared" ref="CH301:CL301" si="931">IF($J298=CH$7,$I298*$M298,IF(CH299=$O298,$I298,
IF(CG301&gt;0,+CG301-CG302,0)))</f>
        <v>0</v>
      </c>
      <c r="CI301" s="321">
        <f t="shared" ca="1" si="931"/>
        <v>0</v>
      </c>
      <c r="CJ301" s="321">
        <f t="shared" ca="1" si="931"/>
        <v>0</v>
      </c>
      <c r="CK301" s="321">
        <f t="shared" ca="1" si="931"/>
        <v>0</v>
      </c>
      <c r="CL301" s="321">
        <f t="shared" ca="1" si="931"/>
        <v>0</v>
      </c>
      <c r="CM301" s="321">
        <f ca="1">IF($J298=CM$7,$I298*$M298,IF(CM299=$O298,$I298,
IF(CL301&gt;0,+CL301-CL302,0)))</f>
        <v>0</v>
      </c>
      <c r="CN301" s="321">
        <f t="shared" ref="CN301:DA301" ca="1" si="932">IF($J298=CN$7,$I298*$M298,IF(CN299=$O298,$I298,
IF(CM301&gt;0,+CM301-CM302,0)))</f>
        <v>0</v>
      </c>
      <c r="CO301" s="321">
        <f t="shared" ca="1" si="932"/>
        <v>0</v>
      </c>
      <c r="CP301" s="321">
        <f t="shared" ca="1" si="932"/>
        <v>0</v>
      </c>
      <c r="CQ301" s="321">
        <f t="shared" ca="1" si="932"/>
        <v>0</v>
      </c>
      <c r="CR301" s="321">
        <f t="shared" ca="1" si="932"/>
        <v>0</v>
      </c>
      <c r="CS301" s="321">
        <f t="shared" ca="1" si="932"/>
        <v>0</v>
      </c>
      <c r="CT301" s="321">
        <f t="shared" ca="1" si="932"/>
        <v>0</v>
      </c>
      <c r="CU301" s="321">
        <f t="shared" ca="1" si="932"/>
        <v>0</v>
      </c>
      <c r="CV301" s="321">
        <f t="shared" ca="1" si="932"/>
        <v>0</v>
      </c>
      <c r="CW301" s="321">
        <f t="shared" ca="1" si="932"/>
        <v>0</v>
      </c>
      <c r="CX301" s="321">
        <f t="shared" ca="1" si="932"/>
        <v>0</v>
      </c>
      <c r="CY301" s="321">
        <f t="shared" ca="1" si="932"/>
        <v>0</v>
      </c>
      <c r="CZ301" s="321">
        <f t="shared" ca="1" si="932"/>
        <v>0</v>
      </c>
      <c r="DA301" s="321">
        <f t="shared" ca="1" si="932"/>
        <v>0</v>
      </c>
    </row>
    <row r="302" spans="2:105" ht="15" hidden="1" customHeight="1" outlineLevel="1">
      <c r="B302" s="287"/>
      <c r="C302" s="310"/>
      <c r="D302" s="310"/>
      <c r="E302" s="310"/>
      <c r="F302" s="311" t="str">
        <f>_xlfn.IFNA(INDEX(Table_Def[[Asset category]:[Unit]],MATCH(Insert_Assets!C302,Table_Def[Asset category],0),2),"")</f>
        <v/>
      </c>
      <c r="G302" s="481"/>
      <c r="H302" s="440" t="s">
        <v>221</v>
      </c>
      <c r="I302" s="544">
        <f t="shared" si="885"/>
        <v>0</v>
      </c>
      <c r="J302" s="378"/>
      <c r="K302" s="379"/>
      <c r="L302" s="544">
        <f t="shared" si="930"/>
        <v>0</v>
      </c>
      <c r="M302" s="543">
        <f t="shared" si="834"/>
        <v>1</v>
      </c>
      <c r="N302" s="544">
        <f t="shared" si="857"/>
        <v>0</v>
      </c>
      <c r="O302" s="208">
        <f>_xlfn.IFNA(IF(INDEX(Table_Def[],MATCH(C302,Table_Def[Asset category],0),3)=0,20,INDEX(Table_Def[],MATCH(C302,Table_Def[Asset category],0),3)),0)</f>
        <v>0</v>
      </c>
      <c r="Q302" s="11"/>
      <c r="R302" s="208"/>
      <c r="S302" s="208"/>
      <c r="T302" s="208"/>
      <c r="U302" s="485"/>
      <c r="V302" s="485"/>
      <c r="W302" s="485"/>
      <c r="X302" s="485"/>
      <c r="Y302" s="485"/>
      <c r="Z302" s="485"/>
      <c r="AA302" s="485"/>
      <c r="AB302" s="485"/>
      <c r="AC302" s="485"/>
      <c r="AD302" s="485"/>
      <c r="AE302" s="485"/>
      <c r="AF302" s="485"/>
      <c r="AG302" s="485"/>
      <c r="AH302" s="485"/>
      <c r="AI302" s="485"/>
      <c r="AJ302" s="485"/>
      <c r="AK302" s="485"/>
      <c r="AL302" s="485"/>
      <c r="AM302" s="485"/>
      <c r="AN302" s="485"/>
      <c r="AO302" s="485"/>
      <c r="AP302" s="485"/>
      <c r="AQ302" s="485"/>
      <c r="AR302" s="485"/>
      <c r="AS302" s="485"/>
      <c r="AT302" s="485"/>
      <c r="AU302" s="485"/>
      <c r="AV302" s="485"/>
      <c r="AW302" s="485"/>
      <c r="AX302" s="485"/>
      <c r="AY302" s="485"/>
      <c r="AZ302" s="485"/>
      <c r="BA302" s="485"/>
      <c r="BB302" s="485"/>
      <c r="BC302" s="485"/>
      <c r="BD302" s="485"/>
      <c r="BE302" s="485"/>
      <c r="BF302" s="485"/>
      <c r="BG302" s="485"/>
      <c r="BH302" s="485"/>
      <c r="BI302" s="485"/>
      <c r="BJ302" s="485"/>
      <c r="BK302" s="485"/>
      <c r="BL302" s="485"/>
      <c r="BM302" s="485"/>
      <c r="BN302" s="485"/>
      <c r="BO302" s="485"/>
      <c r="BP302" s="485"/>
      <c r="BQ302" s="485"/>
      <c r="BR302" s="485"/>
      <c r="BS302" s="485"/>
      <c r="BT302" s="485"/>
      <c r="BU302" s="485"/>
      <c r="BV302" s="485"/>
      <c r="BW302" s="485"/>
      <c r="BX302" s="485"/>
      <c r="BY302" s="485"/>
      <c r="BZ302" s="485"/>
      <c r="CA302" s="485"/>
      <c r="CB302" s="485"/>
      <c r="CC302" s="37"/>
      <c r="CD302" s="317"/>
      <c r="CE302" s="317"/>
      <c r="CF302" s="8" t="s">
        <v>206</v>
      </c>
      <c r="CG302" s="321"/>
      <c r="CH302" s="321" t="e">
        <f>IF(CH303&lt;1,0,CH304-CH303)</f>
        <v>#DIV/0!</v>
      </c>
      <c r="CI302" s="321" t="e">
        <f t="shared" ref="CI302:DA302" ca="1" si="933">IF(CI303&lt;1,0,CI304-CI303)</f>
        <v>#DIV/0!</v>
      </c>
      <c r="CJ302" s="321" t="e">
        <f t="shared" ca="1" si="933"/>
        <v>#DIV/0!</v>
      </c>
      <c r="CK302" s="321" t="e">
        <f t="shared" ca="1" si="933"/>
        <v>#DIV/0!</v>
      </c>
      <c r="CL302" s="321" t="e">
        <f t="shared" ca="1" si="933"/>
        <v>#DIV/0!</v>
      </c>
      <c r="CM302" s="321" t="e">
        <f t="shared" ca="1" si="933"/>
        <v>#DIV/0!</v>
      </c>
      <c r="CN302" s="321" t="e">
        <f t="shared" ca="1" si="933"/>
        <v>#DIV/0!</v>
      </c>
      <c r="CO302" s="321" t="e">
        <f t="shared" ca="1" si="933"/>
        <v>#DIV/0!</v>
      </c>
      <c r="CP302" s="321" t="e">
        <f t="shared" ca="1" si="933"/>
        <v>#DIV/0!</v>
      </c>
      <c r="CQ302" s="321" t="e">
        <f t="shared" ca="1" si="933"/>
        <v>#DIV/0!</v>
      </c>
      <c r="CR302" s="321" t="e">
        <f t="shared" ca="1" si="933"/>
        <v>#DIV/0!</v>
      </c>
      <c r="CS302" s="321" t="e">
        <f t="shared" ca="1" si="933"/>
        <v>#DIV/0!</v>
      </c>
      <c r="CT302" s="321" t="e">
        <f t="shared" ca="1" si="933"/>
        <v>#DIV/0!</v>
      </c>
      <c r="CU302" s="321" t="e">
        <f t="shared" ca="1" si="933"/>
        <v>#DIV/0!</v>
      </c>
      <c r="CV302" s="321" t="e">
        <f t="shared" ca="1" si="933"/>
        <v>#DIV/0!</v>
      </c>
      <c r="CW302" s="321" t="e">
        <f t="shared" ca="1" si="933"/>
        <v>#DIV/0!</v>
      </c>
      <c r="CX302" s="321" t="e">
        <f t="shared" ca="1" si="933"/>
        <v>#DIV/0!</v>
      </c>
      <c r="CY302" s="321" t="e">
        <f t="shared" ca="1" si="933"/>
        <v>#DIV/0!</v>
      </c>
      <c r="CZ302" s="321" t="e">
        <f t="shared" ca="1" si="933"/>
        <v>#DIV/0!</v>
      </c>
      <c r="DA302" s="321" t="e">
        <f t="shared" ca="1" si="933"/>
        <v>#DIV/0!</v>
      </c>
    </row>
    <row r="303" spans="2:105" ht="15" hidden="1" customHeight="1" outlineLevel="1">
      <c r="B303" s="287"/>
      <c r="C303" s="310"/>
      <c r="D303" s="310"/>
      <c r="E303" s="310"/>
      <c r="F303" s="311" t="str">
        <f>_xlfn.IFNA(INDEX(Table_Def[[Asset category]:[Unit]],MATCH(Insert_Assets!C303,Table_Def[Asset category],0),2),"")</f>
        <v/>
      </c>
      <c r="G303" s="481"/>
      <c r="H303" s="440" t="s">
        <v>221</v>
      </c>
      <c r="I303" s="544">
        <f t="shared" si="885"/>
        <v>0</v>
      </c>
      <c r="J303" s="378"/>
      <c r="K303" s="379"/>
      <c r="L303" s="544">
        <f t="shared" si="930"/>
        <v>0</v>
      </c>
      <c r="M303" s="543">
        <f t="shared" si="834"/>
        <v>1</v>
      </c>
      <c r="N303" s="544">
        <f t="shared" si="857"/>
        <v>0</v>
      </c>
      <c r="O303" s="208">
        <f>_xlfn.IFNA(IF(INDEX(Table_Def[],MATCH(C303,Table_Def[Asset category],0),3)=0,20,INDEX(Table_Def[],MATCH(C303,Table_Def[Asset category],0),3)),0)</f>
        <v>0</v>
      </c>
      <c r="Q303" s="11"/>
      <c r="R303" s="208"/>
      <c r="S303" s="208"/>
      <c r="T303" s="208"/>
      <c r="U303" s="485"/>
      <c r="V303" s="485"/>
      <c r="W303" s="485"/>
      <c r="X303" s="485"/>
      <c r="Y303" s="485"/>
      <c r="Z303" s="485"/>
      <c r="AA303" s="485"/>
      <c r="AB303" s="485"/>
      <c r="AC303" s="485"/>
      <c r="AD303" s="485"/>
      <c r="AE303" s="485"/>
      <c r="AF303" s="485"/>
      <c r="AG303" s="485"/>
      <c r="AH303" s="485"/>
      <c r="AI303" s="485"/>
      <c r="AJ303" s="485"/>
      <c r="AK303" s="485"/>
      <c r="AL303" s="485"/>
      <c r="AM303" s="485"/>
      <c r="AN303" s="485"/>
      <c r="AO303" s="485"/>
      <c r="AP303" s="485"/>
      <c r="AQ303" s="485"/>
      <c r="AR303" s="485"/>
      <c r="AS303" s="485"/>
      <c r="AT303" s="485"/>
      <c r="AU303" s="485"/>
      <c r="AV303" s="485"/>
      <c r="AW303" s="485"/>
      <c r="AX303" s="485"/>
      <c r="AY303" s="485"/>
      <c r="AZ303" s="485"/>
      <c r="BA303" s="485"/>
      <c r="BB303" s="485"/>
      <c r="BC303" s="485"/>
      <c r="BD303" s="485"/>
      <c r="BE303" s="485"/>
      <c r="BF303" s="485"/>
      <c r="BG303" s="485"/>
      <c r="BH303" s="485"/>
      <c r="BI303" s="485"/>
      <c r="BJ303" s="485"/>
      <c r="BK303" s="485"/>
      <c r="BL303" s="485"/>
      <c r="BM303" s="485"/>
      <c r="BN303" s="485"/>
      <c r="BO303" s="485"/>
      <c r="BP303" s="485"/>
      <c r="BQ303" s="485"/>
      <c r="BR303" s="485"/>
      <c r="BS303" s="485"/>
      <c r="BT303" s="485"/>
      <c r="BU303" s="485"/>
      <c r="BV303" s="485"/>
      <c r="BW303" s="485"/>
      <c r="BX303" s="485"/>
      <c r="BY303" s="485"/>
      <c r="BZ303" s="485"/>
      <c r="CA303" s="485"/>
      <c r="CB303" s="485"/>
      <c r="CC303" s="37"/>
      <c r="CD303" s="317"/>
      <c r="CE303" s="317"/>
      <c r="CF303" s="8" t="s">
        <v>207</v>
      </c>
      <c r="CH303" s="321" t="e">
        <f>CH301*Insert_Finance!$D$32</f>
        <v>#DIV/0!</v>
      </c>
      <c r="CI303" s="321" t="e">
        <f ca="1">CI301*Insert_Finance!$D$32</f>
        <v>#DIV/0!</v>
      </c>
      <c r="CJ303" s="321" t="e">
        <f ca="1">CJ301*Insert_Finance!$D$32</f>
        <v>#DIV/0!</v>
      </c>
      <c r="CK303" s="321" t="e">
        <f ca="1">CK301*Insert_Finance!$D$32</f>
        <v>#DIV/0!</v>
      </c>
      <c r="CL303" s="321" t="e">
        <f ca="1">CL301*Insert_Finance!$D$32</f>
        <v>#DIV/0!</v>
      </c>
      <c r="CM303" s="321" t="e">
        <f ca="1">CM301*Insert_Finance!$D$32</f>
        <v>#DIV/0!</v>
      </c>
      <c r="CN303" s="321" t="e">
        <f ca="1">CN301*Insert_Finance!$D$32</f>
        <v>#DIV/0!</v>
      </c>
      <c r="CO303" s="321" t="e">
        <f ca="1">CO301*Insert_Finance!$D$32</f>
        <v>#DIV/0!</v>
      </c>
      <c r="CP303" s="321" t="e">
        <f ca="1">CP301*Insert_Finance!$D$32</f>
        <v>#DIV/0!</v>
      </c>
      <c r="CQ303" s="321" t="e">
        <f ca="1">CQ301*Insert_Finance!$D$32</f>
        <v>#DIV/0!</v>
      </c>
      <c r="CR303" s="321" t="e">
        <f ca="1">CR301*Insert_Finance!$D$32</f>
        <v>#DIV/0!</v>
      </c>
      <c r="CS303" s="321" t="e">
        <f ca="1">CS301*Insert_Finance!$D$32</f>
        <v>#DIV/0!</v>
      </c>
      <c r="CT303" s="321" t="e">
        <f ca="1">CT301*Insert_Finance!$D$32</f>
        <v>#DIV/0!</v>
      </c>
      <c r="CU303" s="321" t="e">
        <f ca="1">CU301*Insert_Finance!$D$32</f>
        <v>#DIV/0!</v>
      </c>
      <c r="CV303" s="321" t="e">
        <f ca="1">CV301*Insert_Finance!$D$32</f>
        <v>#DIV/0!</v>
      </c>
      <c r="CW303" s="321" t="e">
        <f ca="1">CW301*Insert_Finance!$D$32</f>
        <v>#DIV/0!</v>
      </c>
      <c r="CX303" s="321" t="e">
        <f ca="1">CX301*Insert_Finance!$D$32</f>
        <v>#DIV/0!</v>
      </c>
      <c r="CY303" s="321" t="e">
        <f ca="1">CY301*Insert_Finance!$D$32</f>
        <v>#DIV/0!</v>
      </c>
      <c r="CZ303" s="321" t="e">
        <f ca="1">CZ301*Insert_Finance!$D$32</f>
        <v>#DIV/0!</v>
      </c>
      <c r="DA303" s="321" t="e">
        <f ca="1">DA301*Insert_Finance!$D$32</f>
        <v>#DIV/0!</v>
      </c>
    </row>
    <row r="304" spans="2:105" ht="15" hidden="1" customHeight="1" outlineLevel="1">
      <c r="B304" s="287"/>
      <c r="C304" s="310"/>
      <c r="D304" s="310"/>
      <c r="E304" s="310"/>
      <c r="F304" s="311" t="str">
        <f>_xlfn.IFNA(INDEX(Table_Def[[Asset category]:[Unit]],MATCH(Insert_Assets!C304,Table_Def[Asset category],0),2),"")</f>
        <v/>
      </c>
      <c r="G304" s="481"/>
      <c r="H304" s="440" t="s">
        <v>221</v>
      </c>
      <c r="I304" s="544">
        <f t="shared" si="885"/>
        <v>0</v>
      </c>
      <c r="J304" s="378"/>
      <c r="K304" s="379"/>
      <c r="L304" s="544">
        <f t="shared" si="930"/>
        <v>0</v>
      </c>
      <c r="M304" s="543">
        <f t="shared" si="834"/>
        <v>1</v>
      </c>
      <c r="N304" s="544">
        <f t="shared" si="857"/>
        <v>0</v>
      </c>
      <c r="O304" s="208">
        <f>_xlfn.IFNA(IF(INDEX(Table_Def[],MATCH(C304,Table_Def[Asset category],0),3)=0,20,INDEX(Table_Def[],MATCH(C304,Table_Def[Asset category],0),3)),0)</f>
        <v>0</v>
      </c>
      <c r="Q304" s="11"/>
      <c r="R304" s="208"/>
      <c r="S304" s="208"/>
      <c r="T304" s="208"/>
      <c r="U304" s="485"/>
      <c r="V304" s="485"/>
      <c r="W304" s="485"/>
      <c r="X304" s="485"/>
      <c r="Y304" s="485"/>
      <c r="Z304" s="485"/>
      <c r="AA304" s="485"/>
      <c r="AB304" s="485"/>
      <c r="AC304" s="485"/>
      <c r="AD304" s="485"/>
      <c r="AE304" s="485"/>
      <c r="AF304" s="485"/>
      <c r="AG304" s="485"/>
      <c r="AH304" s="485"/>
      <c r="AI304" s="485"/>
      <c r="AJ304" s="485"/>
      <c r="AK304" s="485"/>
      <c r="AL304" s="485"/>
      <c r="AM304" s="485"/>
      <c r="AN304" s="485"/>
      <c r="AO304" s="485"/>
      <c r="AP304" s="485"/>
      <c r="AQ304" s="485"/>
      <c r="AR304" s="485"/>
      <c r="AS304" s="485"/>
      <c r="AT304" s="485"/>
      <c r="AU304" s="485"/>
      <c r="AV304" s="485"/>
      <c r="AW304" s="485"/>
      <c r="AX304" s="485"/>
      <c r="AY304" s="485"/>
      <c r="AZ304" s="485"/>
      <c r="BA304" s="485"/>
      <c r="BB304" s="485"/>
      <c r="BC304" s="485"/>
      <c r="BD304" s="485"/>
      <c r="BE304" s="485"/>
      <c r="BF304" s="485"/>
      <c r="BG304" s="485"/>
      <c r="BH304" s="485"/>
      <c r="BI304" s="485"/>
      <c r="BJ304" s="485"/>
      <c r="BK304" s="485"/>
      <c r="BL304" s="485"/>
      <c r="BM304" s="485"/>
      <c r="BN304" s="485"/>
      <c r="BO304" s="485"/>
      <c r="BP304" s="485"/>
      <c r="BQ304" s="485"/>
      <c r="BR304" s="485"/>
      <c r="BS304" s="485"/>
      <c r="BT304" s="485"/>
      <c r="BU304" s="485"/>
      <c r="BV304" s="485"/>
      <c r="BW304" s="485"/>
      <c r="BX304" s="485"/>
      <c r="BY304" s="485"/>
      <c r="BZ304" s="485"/>
      <c r="CA304" s="485"/>
      <c r="CB304" s="485"/>
      <c r="CC304" s="37"/>
      <c r="CD304" s="317"/>
      <c r="CE304" s="317"/>
      <c r="CF304" s="8" t="s">
        <v>208</v>
      </c>
      <c r="CG304" s="321"/>
      <c r="CH304" s="321">
        <f ca="1">IF(CH301=0,0,
IF(CH301&lt;1,0,
IF($O298-CH299&lt;&gt;$O298,-PMT(Insert_Finance!$D$32,$O298,OFFSET(CH301,,(CH299-$O298),1,1),0,0),
IF(CH299=0,0,CG304))))</f>
        <v>0</v>
      </c>
      <c r="CI304" s="321">
        <f ca="1">IF(CI301=0,0,
IF(CI301&lt;1,0,
IF($O298-CI299&lt;&gt;$O298,-PMT(Insert_Finance!$D$32,$O298,OFFSET(CI301,,(CI299-$O298),1,1),0,0),
IF(CI299=0,0,CH304))))</f>
        <v>0</v>
      </c>
      <c r="CJ304" s="321">
        <f ca="1">IF(CJ301=0,0,
IF(CJ301&lt;1,0,
IF($O298-CJ299&lt;&gt;$O298,-PMT(Insert_Finance!$D$32,$O298,OFFSET(CJ301,,(CJ299-$O298),1,1),0,0),
IF(CJ299=0,0,CI304))))</f>
        <v>0</v>
      </c>
      <c r="CK304" s="321">
        <f ca="1">IF(CK301=0,0,
IF(CK301&lt;1,0,
IF($O298-CK299&lt;&gt;$O298,-PMT(Insert_Finance!$D$32,$O298,OFFSET(CK301,,(CK299-$O298),1,1),0,0),
IF(CK299=0,0,CJ304))))</f>
        <v>0</v>
      </c>
      <c r="CL304" s="321">
        <f ca="1">IF(CL301=0,0,
IF(CL301&lt;1,0,
IF($O298-CL299&lt;&gt;$O298,-PMT(Insert_Finance!$D$32,$O298,OFFSET(CL301,,(CL299-$O298),1,1),0,0),
IF(CL299=0,0,CK304))))</f>
        <v>0</v>
      </c>
      <c r="CM304" s="321">
        <f ca="1">IF(CM301=0,0,
IF(CM301&lt;1,0,
IF($O298-CM299&lt;&gt;$O298,-PMT(Insert_Finance!$D$32,$O298,OFFSET(CM301,,(CM299-$O298),1,1),0,0),
IF(CM299=0,0,CL304))))</f>
        <v>0</v>
      </c>
      <c r="CN304" s="321">
        <f ca="1">IF(CN301=0,0,
IF(CN301&lt;1,0,
IF($O298-CN299&lt;&gt;$O298,-PMT(Insert_Finance!$D$32,$O298,OFFSET(CN301,,(CN299-$O298),1,1),0,0),
IF(CN299=0,0,CM304))))</f>
        <v>0</v>
      </c>
      <c r="CO304" s="321">
        <f ca="1">IF(CO301=0,0,
IF(CO301&lt;1,0,
IF($O298-CO299&lt;&gt;$O298,-PMT(Insert_Finance!$D$32,$O298,OFFSET(CO301,,(CO299-$O298),1,1),0,0),
IF(CO299=0,0,CN304))))</f>
        <v>0</v>
      </c>
      <c r="CP304" s="321">
        <f ca="1">IF(CP301=0,0,
IF(CP301&lt;1,0,
IF($O298-CP299&lt;&gt;$O298,-PMT(Insert_Finance!$D$32,$O298,OFFSET(CP301,,(CP299-$O298),1,1),0,0),
IF(CP299=0,0,CO304))))</f>
        <v>0</v>
      </c>
      <c r="CQ304" s="321">
        <f ca="1">IF(CQ301=0,0,
IF(CQ301&lt;1,0,
IF($O298-CQ299&lt;&gt;$O298,-PMT(Insert_Finance!$D$32,$O298,OFFSET(CQ301,,(CQ299-$O298),1,1),0,0),
IF(CQ299=0,0,CP304))))</f>
        <v>0</v>
      </c>
      <c r="CR304" s="321">
        <f ca="1">IF(CR301=0,0,
IF(CR301&lt;1,0,
IF($O298-CR299&lt;&gt;$O298,-PMT(Insert_Finance!$D$32,$O298,OFFSET(CR301,,(CR299-$O298),1,1),0,0),
IF(CR299=0,0,CQ304))))</f>
        <v>0</v>
      </c>
      <c r="CS304" s="321">
        <f ca="1">IF(CS301=0,0,
IF(CS301&lt;1,0,
IF($O298-CS299&lt;&gt;$O298,-PMT(Insert_Finance!$D$32,$O298,OFFSET(CS301,,(CS299-$O298),1,1),0,0),
IF(CS299=0,0,CR304))))</f>
        <v>0</v>
      </c>
      <c r="CT304" s="321">
        <f ca="1">IF(CT301=0,0,
IF(CT301&lt;1,0,
IF($O298-CT299&lt;&gt;$O298,-PMT(Insert_Finance!$D$32,$O298,OFFSET(CT301,,(CT299-$O298),1,1),0,0),
IF(CT299=0,0,CS304))))</f>
        <v>0</v>
      </c>
      <c r="CU304" s="321">
        <f ca="1">IF(CU301=0,0,
IF(CU301&lt;1,0,
IF($O298-CU299&lt;&gt;$O298,-PMT(Insert_Finance!$D$32,$O298,OFFSET(CU301,,(CU299-$O298),1,1),0,0),
IF(CU299=0,0,CT304))))</f>
        <v>0</v>
      </c>
      <c r="CV304" s="321">
        <f ca="1">IF(CV301=0,0,
IF(CV301&lt;1,0,
IF($O298-CV299&lt;&gt;$O298,-PMT(Insert_Finance!$D$32,$O298,OFFSET(CV301,,(CV299-$O298),1,1),0,0),
IF(CV299=0,0,CU304))))</f>
        <v>0</v>
      </c>
      <c r="CW304" s="321">
        <f ca="1">IF(CW301=0,0,
IF(CW301&lt;1,0,
IF($O298-CW299&lt;&gt;$O298,-PMT(Insert_Finance!$D$32,$O298,OFFSET(CW301,,(CW299-$O298),1,1),0,0),
IF(CW299=0,0,CV304))))</f>
        <v>0</v>
      </c>
      <c r="CX304" s="321">
        <f ca="1">IF(CX301=0,0,
IF(CX301&lt;1,0,
IF($O298-CX299&lt;&gt;$O298,-PMT(Insert_Finance!$D$32,$O298,OFFSET(CX301,,(CX299-$O298),1,1),0,0),
IF(CX299=0,0,CW304))))</f>
        <v>0</v>
      </c>
      <c r="CY304" s="321">
        <f ca="1">IF(CY301=0,0,
IF(CY301&lt;1,0,
IF($O298-CY299&lt;&gt;$O298,-PMT(Insert_Finance!$D$32,$O298,OFFSET(CY301,,(CY299-$O298),1,1),0,0),
IF(CY299=0,0,CX304))))</f>
        <v>0</v>
      </c>
      <c r="CZ304" s="321">
        <f ca="1">IF(CZ301=0,0,
IF(CZ301&lt;1,0,
IF($O298-CZ299&lt;&gt;$O298,-PMT(Insert_Finance!$D$32,$O298,OFFSET(CZ301,,(CZ299-$O298),1,1),0,0),
IF(CZ299=0,0,CY304))))</f>
        <v>0</v>
      </c>
      <c r="DA304" s="321">
        <f ca="1">IF(DA301=0,0,
IF(DA301&lt;1,0,
IF($O298-DA299&lt;&gt;$O298,-PMT(Insert_Finance!$D$32,$O298,OFFSET(DA301,,(DA299-$O298),1,1),0,0),
IF(DA299=0,0,CZ304))))</f>
        <v>0</v>
      </c>
    </row>
    <row r="305" spans="2:105" ht="30" customHeight="1" collapsed="1">
      <c r="B305" s="287"/>
      <c r="C305" s="310" t="str">
        <f>IF(Insert_Villages!B48="","",Insert_Villages!B48)</f>
        <v/>
      </c>
      <c r="D305" s="310"/>
      <c r="E305" s="310">
        <f>Insert_Villages!E48</f>
        <v>0</v>
      </c>
      <c r="F305" s="311" t="str">
        <f>_xlfn.IFNA(INDEX(Table_Def[[Asset category]:[Unit]],MATCH(Insert_Assets!C305,Table_Def[Asset category],0),2),"")</f>
        <v/>
      </c>
      <c r="G305" s="481"/>
      <c r="H305" s="440" t="s">
        <v>221</v>
      </c>
      <c r="I305" s="544">
        <f t="shared" si="885"/>
        <v>0</v>
      </c>
      <c r="J305" s="376"/>
      <c r="K305" s="377"/>
      <c r="L305" s="544">
        <f t="shared" si="930"/>
        <v>0</v>
      </c>
      <c r="M305" s="543">
        <f t="shared" si="834"/>
        <v>1</v>
      </c>
      <c r="N305" s="544">
        <f t="shared" si="857"/>
        <v>0</v>
      </c>
      <c r="O305" s="208">
        <f>_xlfn.IFNA(IF(INDEX(Table_Def[],MATCH(C305,Table_Def[Asset category],0),3)=0,20,INDEX(Table_Def[],MATCH(C305,Table_Def[Asset category],0),3)),0)</f>
        <v>0</v>
      </c>
      <c r="Q305" s="11"/>
      <c r="R305" s="208"/>
      <c r="S305" s="208"/>
      <c r="T305" s="208"/>
      <c r="U305" s="485">
        <f>SUMIF($CH$7:$DA$7,U$16,$CH309:$DA309)</f>
        <v>0</v>
      </c>
      <c r="V305" s="485">
        <f>SUMIF($CH$7:$DA$7,U$16,$CH308:$DA308)</f>
        <v>0</v>
      </c>
      <c r="W305" s="485">
        <f>SUMIF($CH$7:$DA$7,U$16,$CH310:$DA310)</f>
        <v>0</v>
      </c>
      <c r="X305" s="485">
        <f>SUMIF($CH$7:$DA$7,X$16,$CH309:$DA309)</f>
        <v>0</v>
      </c>
      <c r="Y305" s="485">
        <f>SUMIF($CH$7:$DA$7,X$16,$CH308:$DA308)</f>
        <v>0</v>
      </c>
      <c r="Z305" s="485">
        <f>SUMIF($CH$7:$DA$7,X$16,$CH310:$DA310)</f>
        <v>0</v>
      </c>
      <c r="AA305" s="485">
        <f>SUMIF($CH$7:$DA$7,AA$16,$CH309:$DA309)</f>
        <v>0</v>
      </c>
      <c r="AB305" s="485">
        <f>SUMIF($CH$7:$DA$7,AA$16,$CH308:$DA308)</f>
        <v>0</v>
      </c>
      <c r="AC305" s="485">
        <f>SUMIF($CH$7:$DA$7,AA$16,$CH310:$DA310)</f>
        <v>0</v>
      </c>
      <c r="AD305" s="485">
        <f>SUMIF($CH$7:$DA$7,AD$16,$CH309:$DA309)</f>
        <v>0</v>
      </c>
      <c r="AE305" s="485">
        <f>SUMIF($CH$7:$DA$7,AD$16,$CH308:$DA308)</f>
        <v>0</v>
      </c>
      <c r="AF305" s="485">
        <f>SUMIF($CH$7:$DA$7,AD$16,$CH310:$DA310)</f>
        <v>0</v>
      </c>
      <c r="AG305" s="485">
        <f>SUMIF($CH$7:$DA$7,AG$16,$CH309:$DA309)</f>
        <v>0</v>
      </c>
      <c r="AH305" s="485">
        <f>SUMIF($CH$7:$DA$7,AG$16,$CH308:$DA308)</f>
        <v>0</v>
      </c>
      <c r="AI305" s="485">
        <f>SUMIF($CH$7:$DA$7,AG$16,$CH310:$DA310)</f>
        <v>0</v>
      </c>
      <c r="AJ305" s="485">
        <f>SUMIF($CH$7:$DA$7,AJ$16,$CH309:$DA309)</f>
        <v>0</v>
      </c>
      <c r="AK305" s="485">
        <f>SUMIF($CH$7:$DA$7,AJ$16,$CH308:$DA308)</f>
        <v>0</v>
      </c>
      <c r="AL305" s="485">
        <f>SUMIF($CH$7:$DA$7,AJ$16,$CH310:$DA310)</f>
        <v>0</v>
      </c>
      <c r="AM305" s="485">
        <f>SUMIF($CH$7:$DA$7,AM$16,$CH309:$DA309)</f>
        <v>0</v>
      </c>
      <c r="AN305" s="485">
        <f>SUMIF($CH$7:$DA$7,AM$16,$CH308:$DA308)</f>
        <v>0</v>
      </c>
      <c r="AO305" s="485">
        <f>SUMIF($CH$7:$DA$7,AM$16,$CH310:$DA310)</f>
        <v>0</v>
      </c>
      <c r="AP305" s="485">
        <f>SUMIF($CH$7:$DA$7,AP$16,$CH309:$DA309)</f>
        <v>0</v>
      </c>
      <c r="AQ305" s="485">
        <f>SUMIF($CH$7:$DA$7,AP$16,$CH308:$DA308)</f>
        <v>0</v>
      </c>
      <c r="AR305" s="485">
        <f>SUMIF($CH$7:$DA$7,AP$16,$CH310:$DA310)</f>
        <v>0</v>
      </c>
      <c r="AS305" s="485">
        <f>SUMIF($CH$7:$DA$7,AS$16,$CH309:$DA309)</f>
        <v>0</v>
      </c>
      <c r="AT305" s="485">
        <f>SUMIF($CH$7:$DA$7,AS$16,$CH308:$DA308)</f>
        <v>0</v>
      </c>
      <c r="AU305" s="485">
        <f>SUMIF($CH$7:$DA$7,AS$16,$CH310:$DA310)</f>
        <v>0</v>
      </c>
      <c r="AV305" s="485">
        <f>SUMIF($CH$7:$DA$7,AV$16,$CH309:$DA309)</f>
        <v>0</v>
      </c>
      <c r="AW305" s="485">
        <f>SUMIF($CH$7:$DA$7,AV$16,$CH308:$DA308)</f>
        <v>0</v>
      </c>
      <c r="AX305" s="485">
        <f>SUMIF($CH$7:$DA$7,AV$16,$CH310:$DA310)</f>
        <v>0</v>
      </c>
      <c r="AY305" s="485">
        <f>SUMIF($CH$7:$DA$7,AY$16,$CH309:$DA309)</f>
        <v>0</v>
      </c>
      <c r="AZ305" s="485">
        <f>SUMIF($CH$7:$DA$7,AY$16,$CH308:$DA308)</f>
        <v>0</v>
      </c>
      <c r="BA305" s="485">
        <f>SUMIF($CH$7:$DA$7,AY$16,$CH310:$DA310)</f>
        <v>0</v>
      </c>
      <c r="BB305" s="485">
        <f>SUMIF($CH$7:$DA$7,BB$16,$CH309:$DA309)</f>
        <v>0</v>
      </c>
      <c r="BC305" s="485">
        <f>SUMIF($CH$7:$DA$7,BB$16,$CH308:$DA308)</f>
        <v>0</v>
      </c>
      <c r="BD305" s="485">
        <f>SUMIF($CH$7:$DA$7,BB$16,$CH310:$DA310)</f>
        <v>0</v>
      </c>
      <c r="BE305" s="485">
        <f>SUMIF($CH$7:$DA$7,BE$16,$CH309:$DA309)</f>
        <v>0</v>
      </c>
      <c r="BF305" s="485">
        <f>SUMIF($CH$7:$DA$7,BE$16,$CH308:$DA308)</f>
        <v>0</v>
      </c>
      <c r="BG305" s="485">
        <f>SUMIF($CH$7:$DA$7,BE$16,$CH310:$DA310)</f>
        <v>0</v>
      </c>
      <c r="BH305" s="485">
        <f>SUMIF($CH$7:$DA$7,BH$16,$CH309:$DA309)</f>
        <v>0</v>
      </c>
      <c r="BI305" s="485">
        <f>SUMIF($CH$7:$DA$7,BH$16,$CH308:$DA308)</f>
        <v>0</v>
      </c>
      <c r="BJ305" s="485">
        <f>SUMIF($CH$7:$DA$7,BH$16,$CH310:$DA310)</f>
        <v>0</v>
      </c>
      <c r="BK305" s="485">
        <f>SUMIF($CH$7:$DA$7,BK$16,$CH309:$DA309)</f>
        <v>0</v>
      </c>
      <c r="BL305" s="485">
        <f>SUMIF($CH$7:$DA$7,BK$16,$CH308:$DA308)</f>
        <v>0</v>
      </c>
      <c r="BM305" s="485">
        <f>SUMIF($CH$7:$DA$7,BK$16,$CH310:$DA310)</f>
        <v>0</v>
      </c>
      <c r="BN305" s="485">
        <f>SUMIF($CH$7:$DA$7,BN$16,$CH309:$DA309)</f>
        <v>0</v>
      </c>
      <c r="BO305" s="485">
        <f>SUMIF($CH$7:$DA$7,BN$16,$CH308:$DA308)</f>
        <v>0</v>
      </c>
      <c r="BP305" s="485">
        <f>SUMIF($CH$7:$DA$7,BN$16,$CH310:$DA310)</f>
        <v>0</v>
      </c>
      <c r="BQ305" s="485">
        <f>SUMIF($CH$7:$DA$7,BQ$16,$CH309:$DA309)</f>
        <v>0</v>
      </c>
      <c r="BR305" s="485">
        <f>SUMIF($CH$7:$DA$7,BQ$16,$CH308:$DA308)</f>
        <v>0</v>
      </c>
      <c r="BS305" s="485">
        <f>SUMIF($CH$7:$DA$7,BQ$16,$CH310:$DA310)</f>
        <v>0</v>
      </c>
      <c r="BT305" s="485">
        <f>SUMIF($CH$7:$DA$7,BT$16,$CH309:$DA309)</f>
        <v>0</v>
      </c>
      <c r="BU305" s="485">
        <f>SUMIF($CH$7:$DA$7,BT$16,$CH308:$DA308)</f>
        <v>0</v>
      </c>
      <c r="BV305" s="485">
        <f>SUMIF($CH$7:$DA$7,BT$16,$CH310:$DA310)</f>
        <v>0</v>
      </c>
      <c r="BW305" s="485">
        <f>SUMIF($CH$7:$DA$7,BW$16,$CH309:$DA309)</f>
        <v>0</v>
      </c>
      <c r="BX305" s="485">
        <f>SUMIF($CH$7:$DA$7,BW$16,$CH308:$DA308)</f>
        <v>0</v>
      </c>
      <c r="BY305" s="485">
        <f>SUMIF($CH$7:$DA$7,BW$16,$CH310:$DA310)</f>
        <v>0</v>
      </c>
      <c r="BZ305" s="485">
        <f>SUMIF($CH$7:$DA$7,BZ$16,$CH309:$DA309)</f>
        <v>0</v>
      </c>
      <c r="CA305" s="485">
        <f>SUMIF($CH$7:$DA$7,BZ$16,$CH308:$DA308)</f>
        <v>0</v>
      </c>
      <c r="CB305" s="485">
        <f>SUMIF($CH$7:$DA$7,BZ$16,$CH310:$DA310)</f>
        <v>0</v>
      </c>
      <c r="CC305" s="37"/>
      <c r="CD305" s="317"/>
      <c r="CE305" s="317"/>
      <c r="CG305" s="72"/>
      <c r="CH305" s="321"/>
    </row>
    <row r="306" spans="2:105" ht="15" hidden="1" customHeight="1" outlineLevel="1">
      <c r="B306" s="287"/>
      <c r="C306" s="310"/>
      <c r="D306" s="310"/>
      <c r="E306" s="310"/>
      <c r="F306" s="311" t="str">
        <f>_xlfn.IFNA(INDEX(Table_Def[[Asset category]:[Unit]],MATCH(Insert_Assets!C306,Table_Def[Asset category],0),2),"")</f>
        <v/>
      </c>
      <c r="G306" s="481"/>
      <c r="H306" s="440" t="s">
        <v>221</v>
      </c>
      <c r="I306" s="544">
        <f t="shared" si="885"/>
        <v>0</v>
      </c>
      <c r="J306" s="378"/>
      <c r="K306" s="379"/>
      <c r="L306" s="544">
        <f t="shared" si="930"/>
        <v>0</v>
      </c>
      <c r="M306" s="543">
        <f t="shared" ref="M306:M337" si="934">_xlfn.IFNA(IF(K306=0,1,IF(1-(INDEX($C$11:$D$11,MATCH(K306,$C$11:$C$11,0),2)/L306)&lt;0,0,1-(INDEX($C$11:$D$11,MATCH(K306,$C$11:$C$11,0),2)/L306))),1)</f>
        <v>1</v>
      </c>
      <c r="N306" s="544">
        <f t="shared" si="857"/>
        <v>0</v>
      </c>
      <c r="O306" s="208">
        <f>_xlfn.IFNA(IF(INDEX(Table_Def[],MATCH(C306,Table_Def[Asset category],0),3)=0,20,INDEX(Table_Def[],MATCH(C306,Table_Def[Asset category],0),3)),0)</f>
        <v>0</v>
      </c>
      <c r="Q306" s="11"/>
      <c r="R306" s="208"/>
      <c r="S306" s="208"/>
      <c r="T306" s="208"/>
      <c r="U306" s="485"/>
      <c r="V306" s="485"/>
      <c r="W306" s="485"/>
      <c r="X306" s="485"/>
      <c r="Y306" s="485"/>
      <c r="Z306" s="485"/>
      <c r="AA306" s="485"/>
      <c r="AB306" s="485"/>
      <c r="AC306" s="485"/>
      <c r="AD306" s="485"/>
      <c r="AE306" s="485"/>
      <c r="AF306" s="485"/>
      <c r="AG306" s="485"/>
      <c r="AH306" s="485"/>
      <c r="AI306" s="485"/>
      <c r="AJ306" s="485"/>
      <c r="AK306" s="485"/>
      <c r="AL306" s="485"/>
      <c r="AM306" s="485"/>
      <c r="AN306" s="485"/>
      <c r="AO306" s="485"/>
      <c r="AP306" s="485"/>
      <c r="AQ306" s="485"/>
      <c r="AR306" s="485"/>
      <c r="AS306" s="485"/>
      <c r="AT306" s="485"/>
      <c r="AU306" s="485"/>
      <c r="AV306" s="485"/>
      <c r="AW306" s="485"/>
      <c r="AX306" s="485"/>
      <c r="AY306" s="485"/>
      <c r="AZ306" s="485"/>
      <c r="BA306" s="485"/>
      <c r="BB306" s="485"/>
      <c r="BC306" s="485"/>
      <c r="BD306" s="485"/>
      <c r="BE306" s="485"/>
      <c r="BF306" s="485"/>
      <c r="BG306" s="485"/>
      <c r="BH306" s="485"/>
      <c r="BI306" s="485"/>
      <c r="BJ306" s="485"/>
      <c r="BK306" s="485"/>
      <c r="BL306" s="485"/>
      <c r="BM306" s="485"/>
      <c r="BN306" s="485"/>
      <c r="BO306" s="485"/>
      <c r="BP306" s="485"/>
      <c r="BQ306" s="485"/>
      <c r="BR306" s="485"/>
      <c r="BS306" s="485"/>
      <c r="BT306" s="485"/>
      <c r="BU306" s="485"/>
      <c r="BV306" s="485"/>
      <c r="BW306" s="485"/>
      <c r="BX306" s="485"/>
      <c r="BY306" s="485"/>
      <c r="BZ306" s="485"/>
      <c r="CA306" s="485"/>
      <c r="CB306" s="485"/>
      <c r="CC306" s="37"/>
      <c r="CD306" s="317"/>
      <c r="CE306" s="317"/>
      <c r="CF306" s="8" t="s">
        <v>218</v>
      </c>
      <c r="CG306" s="72"/>
      <c r="CH306" s="320">
        <f>IF($J305=CH$7,$O305,
IF(CG305&gt;0,CG305-1,0))</f>
        <v>0</v>
      </c>
      <c r="CI306" s="320">
        <f ca="1">IF(OR($J305=CI$7,CH307=$O305),$O305,
IF(CH306&gt;0,CH306-1,0))</f>
        <v>0</v>
      </c>
      <c r="CJ306" s="320">
        <f t="shared" ref="CJ306" ca="1" si="935">IF(OR($J305=CJ$7,CI307=$O305),$O305,
IF(CI306&gt;0,CI306-1,0))</f>
        <v>0</v>
      </c>
      <c r="CK306" s="320">
        <f t="shared" ref="CK306" ca="1" si="936">IF(OR($J305=CK$7,CJ307=$O305),$O305,
IF(CJ306&gt;0,CJ306-1,0))</f>
        <v>0</v>
      </c>
      <c r="CL306" s="320">
        <f t="shared" ref="CL306" ca="1" si="937">IF(OR($J305=CL$7,CK307=$O305),$O305,
IF(CK306&gt;0,CK306-1,0))</f>
        <v>0</v>
      </c>
      <c r="CM306" s="320">
        <f t="shared" ref="CM306" ca="1" si="938">IF(OR($J305=CM$7,CL307=$O305),$O305,
IF(CL306&gt;0,CL306-1,0))</f>
        <v>0</v>
      </c>
      <c r="CN306" s="320">
        <f t="shared" ref="CN306" ca="1" si="939">IF(OR($J305=CN$7,CM307=$O305),$O305,
IF(CM306&gt;0,CM306-1,0))</f>
        <v>0</v>
      </c>
      <c r="CO306" s="320">
        <f t="shared" ref="CO306" ca="1" si="940">IF(OR($J305=CO$7,CN307=$O305),$O305,
IF(CN306&gt;0,CN306-1,0))</f>
        <v>0</v>
      </c>
      <c r="CP306" s="320">
        <f t="shared" ref="CP306" ca="1" si="941">IF(OR($J305=CP$7,CO307=$O305),$O305,
IF(CO306&gt;0,CO306-1,0))</f>
        <v>0</v>
      </c>
      <c r="CQ306" s="320">
        <f t="shared" ref="CQ306" ca="1" si="942">IF(OR($J305=CQ$7,CP307=$O305),$O305,
IF(CP306&gt;0,CP306-1,0))</f>
        <v>0</v>
      </c>
      <c r="CR306" s="320">
        <f t="shared" ref="CR306" ca="1" si="943">IF(OR($J305=CR$7,CQ307=$O305),$O305,
IF(CQ306&gt;0,CQ306-1,0))</f>
        <v>0</v>
      </c>
      <c r="CS306" s="320">
        <f t="shared" ref="CS306" ca="1" si="944">IF(OR($J305=CS$7,CR307=$O305),$O305,
IF(CR306&gt;0,CR306-1,0))</f>
        <v>0</v>
      </c>
      <c r="CT306" s="320">
        <f t="shared" ref="CT306" ca="1" si="945">IF(OR($J305=CT$7,CS307=$O305),$O305,
IF(CS306&gt;0,CS306-1,0))</f>
        <v>0</v>
      </c>
      <c r="CU306" s="320">
        <f t="shared" ref="CU306" ca="1" si="946">IF(OR($J305=CU$7,CT307=$O305),$O305,
IF(CT306&gt;0,CT306-1,0))</f>
        <v>0</v>
      </c>
      <c r="CV306" s="320">
        <f t="shared" ref="CV306" ca="1" si="947">IF(OR($J305=CV$7,CU307=$O305),$O305,
IF(CU306&gt;0,CU306-1,0))</f>
        <v>0</v>
      </c>
      <c r="CW306" s="320">
        <f t="shared" ref="CW306" ca="1" si="948">IF(OR($J305=CW$7,CV307=$O305),$O305,
IF(CV306&gt;0,CV306-1,0))</f>
        <v>0</v>
      </c>
      <c r="CX306" s="320">
        <f t="shared" ref="CX306" ca="1" si="949">IF(OR($J305=CX$7,CW307=$O305),$O305,
IF(CW306&gt;0,CW306-1,0))</f>
        <v>0</v>
      </c>
      <c r="CY306" s="320">
        <f t="shared" ref="CY306" ca="1" si="950">IF(OR($J305=CY$7,CX307=$O305),$O305,
IF(CX306&gt;0,CX306-1,0))</f>
        <v>0</v>
      </c>
      <c r="CZ306" s="320">
        <f t="shared" ref="CZ306" ca="1" si="951">IF(OR($J305=CZ$7,CY307=$O305),$O305,
IF(CY306&gt;0,CY306-1,0))</f>
        <v>0</v>
      </c>
      <c r="DA306" s="320">
        <f t="shared" ref="DA306" ca="1" si="952">IF(OR($J305=DA$7,CZ307=$O305),$O305,
IF(CZ306&gt;0,CZ306-1,0))</f>
        <v>0</v>
      </c>
    </row>
    <row r="307" spans="2:105" ht="15" hidden="1" customHeight="1" outlineLevel="1">
      <c r="B307" s="287"/>
      <c r="C307" s="310"/>
      <c r="D307" s="310"/>
      <c r="E307" s="310"/>
      <c r="F307" s="311" t="str">
        <f>_xlfn.IFNA(INDEX(Table_Def[[Asset category]:[Unit]],MATCH(Insert_Assets!C307,Table_Def[Asset category],0),2),"")</f>
        <v/>
      </c>
      <c r="G307" s="481"/>
      <c r="H307" s="440" t="s">
        <v>221</v>
      </c>
      <c r="I307" s="544">
        <f t="shared" si="885"/>
        <v>0</v>
      </c>
      <c r="J307" s="378"/>
      <c r="K307" s="379"/>
      <c r="L307" s="544"/>
      <c r="M307" s="543">
        <f t="shared" si="934"/>
        <v>1</v>
      </c>
      <c r="N307" s="544">
        <f t="shared" si="857"/>
        <v>0</v>
      </c>
      <c r="O307" s="208">
        <f>_xlfn.IFNA(IF(INDEX(Table_Def[],MATCH(C307,Table_Def[Asset category],0),3)=0,20,INDEX(Table_Def[],MATCH(C307,Table_Def[Asset category],0),3)),0)</f>
        <v>0</v>
      </c>
      <c r="Q307" s="11"/>
      <c r="R307" s="208"/>
      <c r="S307" s="208"/>
      <c r="T307" s="208"/>
      <c r="U307" s="485"/>
      <c r="V307" s="485"/>
      <c r="W307" s="485"/>
      <c r="X307" s="485"/>
      <c r="Y307" s="485"/>
      <c r="Z307" s="485"/>
      <c r="AA307" s="485"/>
      <c r="AB307" s="485"/>
      <c r="AC307" s="485"/>
      <c r="AD307" s="485"/>
      <c r="AE307" s="485"/>
      <c r="AF307" s="485"/>
      <c r="AG307" s="485"/>
      <c r="AH307" s="485"/>
      <c r="AI307" s="485"/>
      <c r="AJ307" s="485"/>
      <c r="AK307" s="485"/>
      <c r="AL307" s="485"/>
      <c r="AM307" s="485"/>
      <c r="AN307" s="485"/>
      <c r="AO307" s="485"/>
      <c r="AP307" s="485"/>
      <c r="AQ307" s="485"/>
      <c r="AR307" s="485"/>
      <c r="AS307" s="485"/>
      <c r="AT307" s="485"/>
      <c r="AU307" s="485"/>
      <c r="AV307" s="485"/>
      <c r="AW307" s="485"/>
      <c r="AX307" s="485"/>
      <c r="AY307" s="485"/>
      <c r="AZ307" s="485"/>
      <c r="BA307" s="485"/>
      <c r="BB307" s="485"/>
      <c r="BC307" s="485"/>
      <c r="BD307" s="485"/>
      <c r="BE307" s="485"/>
      <c r="BF307" s="485"/>
      <c r="BG307" s="485"/>
      <c r="BH307" s="485"/>
      <c r="BI307" s="485"/>
      <c r="BJ307" s="485"/>
      <c r="BK307" s="485"/>
      <c r="BL307" s="485"/>
      <c r="BM307" s="485"/>
      <c r="BN307" s="485"/>
      <c r="BO307" s="485"/>
      <c r="BP307" s="485"/>
      <c r="BQ307" s="485"/>
      <c r="BR307" s="485"/>
      <c r="BS307" s="485"/>
      <c r="BT307" s="485"/>
      <c r="BU307" s="485"/>
      <c r="BV307" s="485"/>
      <c r="BW307" s="485"/>
      <c r="BX307" s="485"/>
      <c r="BY307" s="485"/>
      <c r="BZ307" s="485"/>
      <c r="CA307" s="485"/>
      <c r="CB307" s="485"/>
      <c r="CC307" s="37"/>
      <c r="CD307" s="317"/>
      <c r="CE307" s="317"/>
      <c r="CF307" s="8" t="s">
        <v>219</v>
      </c>
      <c r="CG307" s="72"/>
      <c r="CH307" s="320">
        <f t="shared" ref="CH307" ca="1" si="953">IF(AND(CH306=$O305,CH306&gt;0),1,IF(CH306=0,0,OFFSET(CH306,,(CH306-$O305),1,1)-CH306+1))</f>
        <v>0</v>
      </c>
      <c r="CI307" s="320">
        <f ca="1">IF(AND(CI306=$O305,CI306&gt;0),1,IF(CI306=0,0,OFFSET(CI306,,(CI306-$O305),1,1)-CI306+1))</f>
        <v>0</v>
      </c>
      <c r="CJ307" s="320">
        <f t="shared" ref="CJ307:DA307" ca="1" si="954">IF(AND(CJ306=$O305,CJ306&gt;0),1,IF(CJ306=0,0,OFFSET(CJ306,,(CJ306-$O305),1,1)-CJ306+1))</f>
        <v>0</v>
      </c>
      <c r="CK307" s="320">
        <f t="shared" ca="1" si="954"/>
        <v>0</v>
      </c>
      <c r="CL307" s="320">
        <f t="shared" ca="1" si="954"/>
        <v>0</v>
      </c>
      <c r="CM307" s="320">
        <f t="shared" ca="1" si="954"/>
        <v>0</v>
      </c>
      <c r="CN307" s="320">
        <f t="shared" ca="1" si="954"/>
        <v>0</v>
      </c>
      <c r="CO307" s="320">
        <f t="shared" ca="1" si="954"/>
        <v>0</v>
      </c>
      <c r="CP307" s="320">
        <f t="shared" ca="1" si="954"/>
        <v>0</v>
      </c>
      <c r="CQ307" s="320">
        <f t="shared" ca="1" si="954"/>
        <v>0</v>
      </c>
      <c r="CR307" s="320">
        <f t="shared" ca="1" si="954"/>
        <v>0</v>
      </c>
      <c r="CS307" s="320">
        <f t="shared" ca="1" si="954"/>
        <v>0</v>
      </c>
      <c r="CT307" s="320">
        <f t="shared" ca="1" si="954"/>
        <v>0</v>
      </c>
      <c r="CU307" s="320">
        <f t="shared" ca="1" si="954"/>
        <v>0</v>
      </c>
      <c r="CV307" s="320">
        <f t="shared" ca="1" si="954"/>
        <v>0</v>
      </c>
      <c r="CW307" s="320">
        <f t="shared" ca="1" si="954"/>
        <v>0</v>
      </c>
      <c r="CX307" s="320">
        <f t="shared" ca="1" si="954"/>
        <v>0</v>
      </c>
      <c r="CY307" s="320">
        <f t="shared" ca="1" si="954"/>
        <v>0</v>
      </c>
      <c r="CZ307" s="320">
        <f t="shared" ca="1" si="954"/>
        <v>0</v>
      </c>
      <c r="DA307" s="320">
        <f t="shared" ca="1" si="954"/>
        <v>0</v>
      </c>
    </row>
    <row r="308" spans="2:105" ht="15" hidden="1" customHeight="1" outlineLevel="1">
      <c r="B308" s="287"/>
      <c r="C308" s="310"/>
      <c r="D308" s="310"/>
      <c r="E308" s="310"/>
      <c r="F308" s="311" t="str">
        <f>_xlfn.IFNA(INDEX(Table_Def[[Asset category]:[Unit]],MATCH(Insert_Assets!C308,Table_Def[Asset category],0),2),"")</f>
        <v/>
      </c>
      <c r="G308" s="481"/>
      <c r="H308" s="440" t="s">
        <v>221</v>
      </c>
      <c r="I308" s="544">
        <f t="shared" si="885"/>
        <v>0</v>
      </c>
      <c r="J308" s="378"/>
      <c r="K308" s="379"/>
      <c r="L308" s="544">
        <f t="shared" ref="L308:L313" si="955">SUMIF($K$21:$K$383,K308,$I$21:$I$383)</f>
        <v>0</v>
      </c>
      <c r="M308" s="543">
        <f t="shared" si="934"/>
        <v>1</v>
      </c>
      <c r="N308" s="544">
        <f t="shared" si="857"/>
        <v>0</v>
      </c>
      <c r="O308" s="208">
        <f>_xlfn.IFNA(IF(INDEX(Table_Def[],MATCH(C308,Table_Def[Asset category],0),3)=0,20,INDEX(Table_Def[],MATCH(C308,Table_Def[Asset category],0),3)),0)</f>
        <v>0</v>
      </c>
      <c r="Q308" s="11"/>
      <c r="R308" s="208"/>
      <c r="S308" s="208"/>
      <c r="T308" s="208"/>
      <c r="U308" s="485"/>
      <c r="V308" s="485"/>
      <c r="W308" s="485"/>
      <c r="X308" s="485"/>
      <c r="Y308" s="485"/>
      <c r="Z308" s="485"/>
      <c r="AA308" s="485"/>
      <c r="AB308" s="485"/>
      <c r="AC308" s="485"/>
      <c r="AD308" s="485"/>
      <c r="AE308" s="485"/>
      <c r="AF308" s="485"/>
      <c r="AG308" s="485"/>
      <c r="AH308" s="485"/>
      <c r="AI308" s="485"/>
      <c r="AJ308" s="485"/>
      <c r="AK308" s="485"/>
      <c r="AL308" s="485"/>
      <c r="AM308" s="485"/>
      <c r="AN308" s="485"/>
      <c r="AO308" s="485"/>
      <c r="AP308" s="485"/>
      <c r="AQ308" s="485"/>
      <c r="AR308" s="485"/>
      <c r="AS308" s="485"/>
      <c r="AT308" s="485"/>
      <c r="AU308" s="485"/>
      <c r="AV308" s="485"/>
      <c r="AW308" s="485"/>
      <c r="AX308" s="485"/>
      <c r="AY308" s="485"/>
      <c r="AZ308" s="485"/>
      <c r="BA308" s="485"/>
      <c r="BB308" s="485"/>
      <c r="BC308" s="485"/>
      <c r="BD308" s="485"/>
      <c r="BE308" s="485"/>
      <c r="BF308" s="485"/>
      <c r="BG308" s="485"/>
      <c r="BH308" s="485"/>
      <c r="BI308" s="485"/>
      <c r="BJ308" s="485"/>
      <c r="BK308" s="485"/>
      <c r="BL308" s="485"/>
      <c r="BM308" s="485"/>
      <c r="BN308" s="485"/>
      <c r="BO308" s="485"/>
      <c r="BP308" s="485"/>
      <c r="BQ308" s="485"/>
      <c r="BR308" s="485"/>
      <c r="BS308" s="485"/>
      <c r="BT308" s="485"/>
      <c r="BU308" s="485"/>
      <c r="BV308" s="485"/>
      <c r="BW308" s="485"/>
      <c r="BX308" s="485"/>
      <c r="BY308" s="485"/>
      <c r="BZ308" s="485"/>
      <c r="CA308" s="485"/>
      <c r="CB308" s="485"/>
      <c r="CC308" s="37"/>
      <c r="CD308" s="317"/>
      <c r="CE308" s="317"/>
      <c r="CF308" s="8" t="s">
        <v>205</v>
      </c>
      <c r="CH308" s="321">
        <f t="shared" ref="CH308:CL308" si="956">IF($J305=CH$7,$I305*$M305,IF(CH306=$O305,$I305,
IF(CG308&gt;0,+CG308-CG309,0)))</f>
        <v>0</v>
      </c>
      <c r="CI308" s="321">
        <f t="shared" ca="1" si="956"/>
        <v>0</v>
      </c>
      <c r="CJ308" s="321">
        <f t="shared" ca="1" si="956"/>
        <v>0</v>
      </c>
      <c r="CK308" s="321">
        <f t="shared" ca="1" si="956"/>
        <v>0</v>
      </c>
      <c r="CL308" s="321">
        <f t="shared" ca="1" si="956"/>
        <v>0</v>
      </c>
      <c r="CM308" s="321">
        <f ca="1">IF($J305=CM$7,$I305*$M305,IF(CM306=$O305,$I305,
IF(CL308&gt;0,+CL308-CL309,0)))</f>
        <v>0</v>
      </c>
      <c r="CN308" s="321">
        <f t="shared" ref="CN308:DA308" ca="1" si="957">IF($J305=CN$7,$I305*$M305,IF(CN306=$O305,$I305,
IF(CM308&gt;0,+CM308-CM309,0)))</f>
        <v>0</v>
      </c>
      <c r="CO308" s="321">
        <f t="shared" ca="1" si="957"/>
        <v>0</v>
      </c>
      <c r="CP308" s="321">
        <f t="shared" ca="1" si="957"/>
        <v>0</v>
      </c>
      <c r="CQ308" s="321">
        <f t="shared" ca="1" si="957"/>
        <v>0</v>
      </c>
      <c r="CR308" s="321">
        <f t="shared" ca="1" si="957"/>
        <v>0</v>
      </c>
      <c r="CS308" s="321">
        <f t="shared" ca="1" si="957"/>
        <v>0</v>
      </c>
      <c r="CT308" s="321">
        <f t="shared" ca="1" si="957"/>
        <v>0</v>
      </c>
      <c r="CU308" s="321">
        <f t="shared" ca="1" si="957"/>
        <v>0</v>
      </c>
      <c r="CV308" s="321">
        <f t="shared" ca="1" si="957"/>
        <v>0</v>
      </c>
      <c r="CW308" s="321">
        <f t="shared" ca="1" si="957"/>
        <v>0</v>
      </c>
      <c r="CX308" s="321">
        <f t="shared" ca="1" si="957"/>
        <v>0</v>
      </c>
      <c r="CY308" s="321">
        <f t="shared" ca="1" si="957"/>
        <v>0</v>
      </c>
      <c r="CZ308" s="321">
        <f t="shared" ca="1" si="957"/>
        <v>0</v>
      </c>
      <c r="DA308" s="321">
        <f t="shared" ca="1" si="957"/>
        <v>0</v>
      </c>
    </row>
    <row r="309" spans="2:105" ht="15" hidden="1" customHeight="1" outlineLevel="1">
      <c r="B309" s="287"/>
      <c r="C309" s="310"/>
      <c r="D309" s="310"/>
      <c r="E309" s="310"/>
      <c r="F309" s="311" t="str">
        <f>_xlfn.IFNA(INDEX(Table_Def[[Asset category]:[Unit]],MATCH(Insert_Assets!C309,Table_Def[Asset category],0),2),"")</f>
        <v/>
      </c>
      <c r="G309" s="481"/>
      <c r="H309" s="440" t="s">
        <v>221</v>
      </c>
      <c r="I309" s="544">
        <f t="shared" si="885"/>
        <v>0</v>
      </c>
      <c r="J309" s="378"/>
      <c r="K309" s="379"/>
      <c r="L309" s="544">
        <f t="shared" si="955"/>
        <v>0</v>
      </c>
      <c r="M309" s="543">
        <f t="shared" si="934"/>
        <v>1</v>
      </c>
      <c r="N309" s="544">
        <f t="shared" si="857"/>
        <v>0</v>
      </c>
      <c r="O309" s="208">
        <f>_xlfn.IFNA(IF(INDEX(Table_Def[],MATCH(C309,Table_Def[Asset category],0),3)=0,20,INDEX(Table_Def[],MATCH(C309,Table_Def[Asset category],0),3)),0)</f>
        <v>0</v>
      </c>
      <c r="Q309" s="11"/>
      <c r="R309" s="208"/>
      <c r="S309" s="208"/>
      <c r="T309" s="208"/>
      <c r="U309" s="485"/>
      <c r="V309" s="485"/>
      <c r="W309" s="485"/>
      <c r="X309" s="485"/>
      <c r="Y309" s="485"/>
      <c r="Z309" s="485"/>
      <c r="AA309" s="485"/>
      <c r="AB309" s="485"/>
      <c r="AC309" s="485"/>
      <c r="AD309" s="485"/>
      <c r="AE309" s="485"/>
      <c r="AF309" s="485"/>
      <c r="AG309" s="485"/>
      <c r="AH309" s="485"/>
      <c r="AI309" s="485"/>
      <c r="AJ309" s="485"/>
      <c r="AK309" s="485"/>
      <c r="AL309" s="485"/>
      <c r="AM309" s="485"/>
      <c r="AN309" s="485"/>
      <c r="AO309" s="485"/>
      <c r="AP309" s="485"/>
      <c r="AQ309" s="485"/>
      <c r="AR309" s="485"/>
      <c r="AS309" s="485"/>
      <c r="AT309" s="485"/>
      <c r="AU309" s="485"/>
      <c r="AV309" s="485"/>
      <c r="AW309" s="485"/>
      <c r="AX309" s="485"/>
      <c r="AY309" s="485"/>
      <c r="AZ309" s="485"/>
      <c r="BA309" s="485"/>
      <c r="BB309" s="485"/>
      <c r="BC309" s="485"/>
      <c r="BD309" s="485"/>
      <c r="BE309" s="485"/>
      <c r="BF309" s="485"/>
      <c r="BG309" s="485"/>
      <c r="BH309" s="485"/>
      <c r="BI309" s="485"/>
      <c r="BJ309" s="485"/>
      <c r="BK309" s="485"/>
      <c r="BL309" s="485"/>
      <c r="BM309" s="485"/>
      <c r="BN309" s="485"/>
      <c r="BO309" s="485"/>
      <c r="BP309" s="485"/>
      <c r="BQ309" s="485"/>
      <c r="BR309" s="485"/>
      <c r="BS309" s="485"/>
      <c r="BT309" s="485"/>
      <c r="BU309" s="485"/>
      <c r="BV309" s="485"/>
      <c r="BW309" s="485"/>
      <c r="BX309" s="485"/>
      <c r="BY309" s="485"/>
      <c r="BZ309" s="485"/>
      <c r="CA309" s="485"/>
      <c r="CB309" s="485"/>
      <c r="CC309" s="37"/>
      <c r="CD309" s="317"/>
      <c r="CE309" s="317"/>
      <c r="CF309" s="8" t="s">
        <v>206</v>
      </c>
      <c r="CG309" s="321"/>
      <c r="CH309" s="321" t="e">
        <f>IF(CH310&lt;1,0,CH311-CH310)</f>
        <v>#DIV/0!</v>
      </c>
      <c r="CI309" s="321" t="e">
        <f t="shared" ref="CI309:DA309" ca="1" si="958">IF(CI310&lt;1,0,CI311-CI310)</f>
        <v>#DIV/0!</v>
      </c>
      <c r="CJ309" s="321" t="e">
        <f t="shared" ca="1" si="958"/>
        <v>#DIV/0!</v>
      </c>
      <c r="CK309" s="321" t="e">
        <f t="shared" ca="1" si="958"/>
        <v>#DIV/0!</v>
      </c>
      <c r="CL309" s="321" t="e">
        <f t="shared" ca="1" si="958"/>
        <v>#DIV/0!</v>
      </c>
      <c r="CM309" s="321" t="e">
        <f t="shared" ca="1" si="958"/>
        <v>#DIV/0!</v>
      </c>
      <c r="CN309" s="321" t="e">
        <f t="shared" ca="1" si="958"/>
        <v>#DIV/0!</v>
      </c>
      <c r="CO309" s="321" t="e">
        <f t="shared" ca="1" si="958"/>
        <v>#DIV/0!</v>
      </c>
      <c r="CP309" s="321" t="e">
        <f t="shared" ca="1" si="958"/>
        <v>#DIV/0!</v>
      </c>
      <c r="CQ309" s="321" t="e">
        <f t="shared" ca="1" si="958"/>
        <v>#DIV/0!</v>
      </c>
      <c r="CR309" s="321" t="e">
        <f t="shared" ca="1" si="958"/>
        <v>#DIV/0!</v>
      </c>
      <c r="CS309" s="321" t="e">
        <f t="shared" ca="1" si="958"/>
        <v>#DIV/0!</v>
      </c>
      <c r="CT309" s="321" t="e">
        <f t="shared" ca="1" si="958"/>
        <v>#DIV/0!</v>
      </c>
      <c r="CU309" s="321" t="e">
        <f t="shared" ca="1" si="958"/>
        <v>#DIV/0!</v>
      </c>
      <c r="CV309" s="321" t="e">
        <f t="shared" ca="1" si="958"/>
        <v>#DIV/0!</v>
      </c>
      <c r="CW309" s="321" t="e">
        <f t="shared" ca="1" si="958"/>
        <v>#DIV/0!</v>
      </c>
      <c r="CX309" s="321" t="e">
        <f t="shared" ca="1" si="958"/>
        <v>#DIV/0!</v>
      </c>
      <c r="CY309" s="321" t="e">
        <f t="shared" ca="1" si="958"/>
        <v>#DIV/0!</v>
      </c>
      <c r="CZ309" s="321" t="e">
        <f t="shared" ca="1" si="958"/>
        <v>#DIV/0!</v>
      </c>
      <c r="DA309" s="321" t="e">
        <f t="shared" ca="1" si="958"/>
        <v>#DIV/0!</v>
      </c>
    </row>
    <row r="310" spans="2:105" ht="15" hidden="1" customHeight="1" outlineLevel="1">
      <c r="B310" s="287"/>
      <c r="C310" s="310"/>
      <c r="D310" s="310"/>
      <c r="E310" s="310"/>
      <c r="F310" s="311" t="str">
        <f>_xlfn.IFNA(INDEX(Table_Def[[Asset category]:[Unit]],MATCH(Insert_Assets!C310,Table_Def[Asset category],0),2),"")</f>
        <v/>
      </c>
      <c r="G310" s="481"/>
      <c r="H310" s="440" t="s">
        <v>221</v>
      </c>
      <c r="I310" s="544">
        <f t="shared" si="885"/>
        <v>0</v>
      </c>
      <c r="J310" s="378"/>
      <c r="K310" s="379"/>
      <c r="L310" s="544">
        <f t="shared" si="955"/>
        <v>0</v>
      </c>
      <c r="M310" s="543">
        <f t="shared" si="934"/>
        <v>1</v>
      </c>
      <c r="N310" s="544">
        <f t="shared" si="857"/>
        <v>0</v>
      </c>
      <c r="O310" s="208">
        <f>_xlfn.IFNA(IF(INDEX(Table_Def[],MATCH(C310,Table_Def[Asset category],0),3)=0,20,INDEX(Table_Def[],MATCH(C310,Table_Def[Asset category],0),3)),0)</f>
        <v>0</v>
      </c>
      <c r="Q310" s="11"/>
      <c r="R310" s="208"/>
      <c r="S310" s="208"/>
      <c r="T310" s="208"/>
      <c r="U310" s="485"/>
      <c r="V310" s="485"/>
      <c r="W310" s="485"/>
      <c r="X310" s="485"/>
      <c r="Y310" s="485"/>
      <c r="Z310" s="485"/>
      <c r="AA310" s="485"/>
      <c r="AB310" s="485"/>
      <c r="AC310" s="485"/>
      <c r="AD310" s="485"/>
      <c r="AE310" s="485"/>
      <c r="AF310" s="485"/>
      <c r="AG310" s="485"/>
      <c r="AH310" s="485"/>
      <c r="AI310" s="485"/>
      <c r="AJ310" s="485"/>
      <c r="AK310" s="485"/>
      <c r="AL310" s="485"/>
      <c r="AM310" s="485"/>
      <c r="AN310" s="485"/>
      <c r="AO310" s="485"/>
      <c r="AP310" s="485"/>
      <c r="AQ310" s="485"/>
      <c r="AR310" s="485"/>
      <c r="AS310" s="485"/>
      <c r="AT310" s="485"/>
      <c r="AU310" s="485"/>
      <c r="AV310" s="485"/>
      <c r="AW310" s="485"/>
      <c r="AX310" s="485"/>
      <c r="AY310" s="485"/>
      <c r="AZ310" s="485"/>
      <c r="BA310" s="485"/>
      <c r="BB310" s="485"/>
      <c r="BC310" s="485"/>
      <c r="BD310" s="485"/>
      <c r="BE310" s="485"/>
      <c r="BF310" s="485"/>
      <c r="BG310" s="485"/>
      <c r="BH310" s="485"/>
      <c r="BI310" s="485"/>
      <c r="BJ310" s="485"/>
      <c r="BK310" s="485"/>
      <c r="BL310" s="485"/>
      <c r="BM310" s="485"/>
      <c r="BN310" s="485"/>
      <c r="BO310" s="485"/>
      <c r="BP310" s="485"/>
      <c r="BQ310" s="485"/>
      <c r="BR310" s="485"/>
      <c r="BS310" s="485"/>
      <c r="BT310" s="485"/>
      <c r="BU310" s="485"/>
      <c r="BV310" s="485"/>
      <c r="BW310" s="485"/>
      <c r="BX310" s="485"/>
      <c r="BY310" s="485"/>
      <c r="BZ310" s="485"/>
      <c r="CA310" s="485"/>
      <c r="CB310" s="485"/>
      <c r="CC310" s="37"/>
      <c r="CD310" s="317"/>
      <c r="CE310" s="317"/>
      <c r="CF310" s="8" t="s">
        <v>207</v>
      </c>
      <c r="CH310" s="321" t="e">
        <f>CH308*Insert_Finance!$D$32</f>
        <v>#DIV/0!</v>
      </c>
      <c r="CI310" s="321" t="e">
        <f ca="1">CI308*Insert_Finance!$D$32</f>
        <v>#DIV/0!</v>
      </c>
      <c r="CJ310" s="321" t="e">
        <f ca="1">CJ308*Insert_Finance!$D$32</f>
        <v>#DIV/0!</v>
      </c>
      <c r="CK310" s="321" t="e">
        <f ca="1">CK308*Insert_Finance!$D$32</f>
        <v>#DIV/0!</v>
      </c>
      <c r="CL310" s="321" t="e">
        <f ca="1">CL308*Insert_Finance!$D$32</f>
        <v>#DIV/0!</v>
      </c>
      <c r="CM310" s="321" t="e">
        <f ca="1">CM308*Insert_Finance!$D$32</f>
        <v>#DIV/0!</v>
      </c>
      <c r="CN310" s="321" t="e">
        <f ca="1">CN308*Insert_Finance!$D$32</f>
        <v>#DIV/0!</v>
      </c>
      <c r="CO310" s="321" t="e">
        <f ca="1">CO308*Insert_Finance!$D$32</f>
        <v>#DIV/0!</v>
      </c>
      <c r="CP310" s="321" t="e">
        <f ca="1">CP308*Insert_Finance!$D$32</f>
        <v>#DIV/0!</v>
      </c>
      <c r="CQ310" s="321" t="e">
        <f ca="1">CQ308*Insert_Finance!$D$32</f>
        <v>#DIV/0!</v>
      </c>
      <c r="CR310" s="321" t="e">
        <f ca="1">CR308*Insert_Finance!$D$32</f>
        <v>#DIV/0!</v>
      </c>
      <c r="CS310" s="321" t="e">
        <f ca="1">CS308*Insert_Finance!$D$32</f>
        <v>#DIV/0!</v>
      </c>
      <c r="CT310" s="321" t="e">
        <f ca="1">CT308*Insert_Finance!$D$32</f>
        <v>#DIV/0!</v>
      </c>
      <c r="CU310" s="321" t="e">
        <f ca="1">CU308*Insert_Finance!$D$32</f>
        <v>#DIV/0!</v>
      </c>
      <c r="CV310" s="321" t="e">
        <f ca="1">CV308*Insert_Finance!$D$32</f>
        <v>#DIV/0!</v>
      </c>
      <c r="CW310" s="321" t="e">
        <f ca="1">CW308*Insert_Finance!$D$32</f>
        <v>#DIV/0!</v>
      </c>
      <c r="CX310" s="321" t="e">
        <f ca="1">CX308*Insert_Finance!$D$32</f>
        <v>#DIV/0!</v>
      </c>
      <c r="CY310" s="321" t="e">
        <f ca="1">CY308*Insert_Finance!$D$32</f>
        <v>#DIV/0!</v>
      </c>
      <c r="CZ310" s="321" t="e">
        <f ca="1">CZ308*Insert_Finance!$D$32</f>
        <v>#DIV/0!</v>
      </c>
      <c r="DA310" s="321" t="e">
        <f ca="1">DA308*Insert_Finance!$D$32</f>
        <v>#DIV/0!</v>
      </c>
    </row>
    <row r="311" spans="2:105" ht="15" hidden="1" customHeight="1" outlineLevel="1">
      <c r="B311" s="287"/>
      <c r="C311" s="310"/>
      <c r="D311" s="310"/>
      <c r="E311" s="310"/>
      <c r="F311" s="311" t="str">
        <f>_xlfn.IFNA(INDEX(Table_Def[[Asset category]:[Unit]],MATCH(Insert_Assets!C311,Table_Def[Asset category],0),2),"")</f>
        <v/>
      </c>
      <c r="G311" s="481"/>
      <c r="H311" s="440" t="s">
        <v>221</v>
      </c>
      <c r="I311" s="544">
        <f t="shared" si="885"/>
        <v>0</v>
      </c>
      <c r="J311" s="378"/>
      <c r="K311" s="379"/>
      <c r="L311" s="544">
        <f t="shared" si="955"/>
        <v>0</v>
      </c>
      <c r="M311" s="543">
        <f t="shared" si="934"/>
        <v>1</v>
      </c>
      <c r="N311" s="544">
        <f t="shared" si="857"/>
        <v>0</v>
      </c>
      <c r="O311" s="208">
        <f>_xlfn.IFNA(IF(INDEX(Table_Def[],MATCH(C311,Table_Def[Asset category],0),3)=0,20,INDEX(Table_Def[],MATCH(C311,Table_Def[Asset category],0),3)),0)</f>
        <v>0</v>
      </c>
      <c r="Q311" s="11"/>
      <c r="R311" s="208"/>
      <c r="S311" s="208"/>
      <c r="T311" s="208"/>
      <c r="U311" s="485"/>
      <c r="V311" s="485"/>
      <c r="W311" s="485"/>
      <c r="X311" s="485"/>
      <c r="Y311" s="485"/>
      <c r="Z311" s="485"/>
      <c r="AA311" s="485"/>
      <c r="AB311" s="485"/>
      <c r="AC311" s="485"/>
      <c r="AD311" s="485"/>
      <c r="AE311" s="485"/>
      <c r="AF311" s="485"/>
      <c r="AG311" s="485"/>
      <c r="AH311" s="485"/>
      <c r="AI311" s="485"/>
      <c r="AJ311" s="485"/>
      <c r="AK311" s="485"/>
      <c r="AL311" s="485"/>
      <c r="AM311" s="485"/>
      <c r="AN311" s="485"/>
      <c r="AO311" s="485"/>
      <c r="AP311" s="485"/>
      <c r="AQ311" s="485"/>
      <c r="AR311" s="485"/>
      <c r="AS311" s="485"/>
      <c r="AT311" s="485"/>
      <c r="AU311" s="485"/>
      <c r="AV311" s="485"/>
      <c r="AW311" s="485"/>
      <c r="AX311" s="485"/>
      <c r="AY311" s="485"/>
      <c r="AZ311" s="485"/>
      <c r="BA311" s="485"/>
      <c r="BB311" s="485"/>
      <c r="BC311" s="485"/>
      <c r="BD311" s="485"/>
      <c r="BE311" s="485"/>
      <c r="BF311" s="485"/>
      <c r="BG311" s="485"/>
      <c r="BH311" s="485"/>
      <c r="BI311" s="485"/>
      <c r="BJ311" s="485"/>
      <c r="BK311" s="485"/>
      <c r="BL311" s="485"/>
      <c r="BM311" s="485"/>
      <c r="BN311" s="485"/>
      <c r="BO311" s="485"/>
      <c r="BP311" s="485"/>
      <c r="BQ311" s="485"/>
      <c r="BR311" s="485"/>
      <c r="BS311" s="485"/>
      <c r="BT311" s="485"/>
      <c r="BU311" s="485"/>
      <c r="BV311" s="485"/>
      <c r="BW311" s="485"/>
      <c r="BX311" s="485"/>
      <c r="BY311" s="485"/>
      <c r="BZ311" s="485"/>
      <c r="CA311" s="485"/>
      <c r="CB311" s="485"/>
      <c r="CC311" s="37"/>
      <c r="CD311" s="317"/>
      <c r="CE311" s="317"/>
      <c r="CF311" s="8" t="s">
        <v>208</v>
      </c>
      <c r="CG311" s="321"/>
      <c r="CH311" s="321">
        <f ca="1">IF(CH308=0,0,
IF(CH308&lt;1,0,
IF($O305-CH306&lt;&gt;$O305,-PMT(Insert_Finance!$D$32,$O305,OFFSET(CH308,,(CH306-$O305),1,1),0,0),
IF(CH306=0,0,CG311))))</f>
        <v>0</v>
      </c>
      <c r="CI311" s="321">
        <f ca="1">IF(CI308=0,0,
IF(CI308&lt;1,0,
IF($O305-CI306&lt;&gt;$O305,-PMT(Insert_Finance!$D$32,$O305,OFFSET(CI308,,(CI306-$O305),1,1),0,0),
IF(CI306=0,0,CH311))))</f>
        <v>0</v>
      </c>
      <c r="CJ311" s="321">
        <f ca="1">IF(CJ308=0,0,
IF(CJ308&lt;1,0,
IF($O305-CJ306&lt;&gt;$O305,-PMT(Insert_Finance!$D$32,$O305,OFFSET(CJ308,,(CJ306-$O305),1,1),0,0),
IF(CJ306=0,0,CI311))))</f>
        <v>0</v>
      </c>
      <c r="CK311" s="321">
        <f ca="1">IF(CK308=0,0,
IF(CK308&lt;1,0,
IF($O305-CK306&lt;&gt;$O305,-PMT(Insert_Finance!$D$32,$O305,OFFSET(CK308,,(CK306-$O305),1,1),0,0),
IF(CK306=0,0,CJ311))))</f>
        <v>0</v>
      </c>
      <c r="CL311" s="321">
        <f ca="1">IF(CL308=0,0,
IF(CL308&lt;1,0,
IF($O305-CL306&lt;&gt;$O305,-PMT(Insert_Finance!$D$32,$O305,OFFSET(CL308,,(CL306-$O305),1,1),0,0),
IF(CL306=0,0,CK311))))</f>
        <v>0</v>
      </c>
      <c r="CM311" s="321">
        <f ca="1">IF(CM308=0,0,
IF(CM308&lt;1,0,
IF($O305-CM306&lt;&gt;$O305,-PMT(Insert_Finance!$D$32,$O305,OFFSET(CM308,,(CM306-$O305),1,1),0,0),
IF(CM306=0,0,CL311))))</f>
        <v>0</v>
      </c>
      <c r="CN311" s="321">
        <f ca="1">IF(CN308=0,0,
IF(CN308&lt;1,0,
IF($O305-CN306&lt;&gt;$O305,-PMT(Insert_Finance!$D$32,$O305,OFFSET(CN308,,(CN306-$O305),1,1),0,0),
IF(CN306=0,0,CM311))))</f>
        <v>0</v>
      </c>
      <c r="CO311" s="321">
        <f ca="1">IF(CO308=0,0,
IF(CO308&lt;1,0,
IF($O305-CO306&lt;&gt;$O305,-PMT(Insert_Finance!$D$32,$O305,OFFSET(CO308,,(CO306-$O305),1,1),0,0),
IF(CO306=0,0,CN311))))</f>
        <v>0</v>
      </c>
      <c r="CP311" s="321">
        <f ca="1">IF(CP308=0,0,
IF(CP308&lt;1,0,
IF($O305-CP306&lt;&gt;$O305,-PMT(Insert_Finance!$D$32,$O305,OFFSET(CP308,,(CP306-$O305),1,1),0,0),
IF(CP306=0,0,CO311))))</f>
        <v>0</v>
      </c>
      <c r="CQ311" s="321">
        <f ca="1">IF(CQ308=0,0,
IF(CQ308&lt;1,0,
IF($O305-CQ306&lt;&gt;$O305,-PMT(Insert_Finance!$D$32,$O305,OFFSET(CQ308,,(CQ306-$O305),1,1),0,0),
IF(CQ306=0,0,CP311))))</f>
        <v>0</v>
      </c>
      <c r="CR311" s="321">
        <f ca="1">IF(CR308=0,0,
IF(CR308&lt;1,0,
IF($O305-CR306&lt;&gt;$O305,-PMT(Insert_Finance!$D$32,$O305,OFFSET(CR308,,(CR306-$O305),1,1),0,0),
IF(CR306=0,0,CQ311))))</f>
        <v>0</v>
      </c>
      <c r="CS311" s="321">
        <f ca="1">IF(CS308=0,0,
IF(CS308&lt;1,0,
IF($O305-CS306&lt;&gt;$O305,-PMT(Insert_Finance!$D$32,$O305,OFFSET(CS308,,(CS306-$O305),1,1),0,0),
IF(CS306=0,0,CR311))))</f>
        <v>0</v>
      </c>
      <c r="CT311" s="321">
        <f ca="1">IF(CT308=0,0,
IF(CT308&lt;1,0,
IF($O305-CT306&lt;&gt;$O305,-PMT(Insert_Finance!$D$32,$O305,OFFSET(CT308,,(CT306-$O305),1,1),0,0),
IF(CT306=0,0,CS311))))</f>
        <v>0</v>
      </c>
      <c r="CU311" s="321">
        <f ca="1">IF(CU308=0,0,
IF(CU308&lt;1,0,
IF($O305-CU306&lt;&gt;$O305,-PMT(Insert_Finance!$D$32,$O305,OFFSET(CU308,,(CU306-$O305),1,1),0,0),
IF(CU306=0,0,CT311))))</f>
        <v>0</v>
      </c>
      <c r="CV311" s="321">
        <f ca="1">IF(CV308=0,0,
IF(CV308&lt;1,0,
IF($O305-CV306&lt;&gt;$O305,-PMT(Insert_Finance!$D$32,$O305,OFFSET(CV308,,(CV306-$O305),1,1),0,0),
IF(CV306=0,0,CU311))))</f>
        <v>0</v>
      </c>
      <c r="CW311" s="321">
        <f ca="1">IF(CW308=0,0,
IF(CW308&lt;1,0,
IF($O305-CW306&lt;&gt;$O305,-PMT(Insert_Finance!$D$32,$O305,OFFSET(CW308,,(CW306-$O305),1,1),0,0),
IF(CW306=0,0,CV311))))</f>
        <v>0</v>
      </c>
      <c r="CX311" s="321">
        <f ca="1">IF(CX308=0,0,
IF(CX308&lt;1,0,
IF($O305-CX306&lt;&gt;$O305,-PMT(Insert_Finance!$D$32,$O305,OFFSET(CX308,,(CX306-$O305),1,1),0,0),
IF(CX306=0,0,CW311))))</f>
        <v>0</v>
      </c>
      <c r="CY311" s="321">
        <f ca="1">IF(CY308=0,0,
IF(CY308&lt;1,0,
IF($O305-CY306&lt;&gt;$O305,-PMT(Insert_Finance!$D$32,$O305,OFFSET(CY308,,(CY306-$O305),1,1),0,0),
IF(CY306=0,0,CX311))))</f>
        <v>0</v>
      </c>
      <c r="CZ311" s="321">
        <f ca="1">IF(CZ308=0,0,
IF(CZ308&lt;1,0,
IF($O305-CZ306&lt;&gt;$O305,-PMT(Insert_Finance!$D$32,$O305,OFFSET(CZ308,,(CZ306-$O305),1,1),0,0),
IF(CZ306=0,0,CY311))))</f>
        <v>0</v>
      </c>
      <c r="DA311" s="321">
        <f ca="1">IF(DA308=0,0,
IF(DA308&lt;1,0,
IF($O305-DA306&lt;&gt;$O305,-PMT(Insert_Finance!$D$32,$O305,OFFSET(DA308,,(DA306-$O305),1,1),0,0),
IF(DA306=0,0,CZ311))))</f>
        <v>0</v>
      </c>
    </row>
    <row r="312" spans="2:105" ht="30" customHeight="1" collapsed="1">
      <c r="B312" s="287"/>
      <c r="C312" s="310" t="str">
        <f>IF(Insert_Villages!B49="","",Insert_Villages!B49)</f>
        <v/>
      </c>
      <c r="D312" s="310"/>
      <c r="E312" s="310">
        <f>Insert_Villages!E49</f>
        <v>0</v>
      </c>
      <c r="F312" s="311" t="str">
        <f>_xlfn.IFNA(INDEX(Table_Def[[Asset category]:[Unit]],MATCH(Insert_Assets!C312,Table_Def[Asset category],0),2),"")</f>
        <v/>
      </c>
      <c r="G312" s="481"/>
      <c r="H312" s="440" t="s">
        <v>221</v>
      </c>
      <c r="I312" s="544">
        <f t="shared" si="885"/>
        <v>0</v>
      </c>
      <c r="J312" s="376"/>
      <c r="K312" s="377"/>
      <c r="L312" s="544">
        <f t="shared" si="955"/>
        <v>0</v>
      </c>
      <c r="M312" s="543">
        <f t="shared" si="934"/>
        <v>1</v>
      </c>
      <c r="N312" s="544">
        <f t="shared" si="857"/>
        <v>0</v>
      </c>
      <c r="O312" s="208">
        <f>_xlfn.IFNA(IF(INDEX(Table_Def[],MATCH(C312,Table_Def[Asset category],0),3)=0,20,INDEX(Table_Def[],MATCH(C312,Table_Def[Asset category],0),3)),0)</f>
        <v>0</v>
      </c>
      <c r="Q312" s="11"/>
      <c r="R312" s="208"/>
      <c r="S312" s="208"/>
      <c r="T312" s="208"/>
      <c r="U312" s="485">
        <f>SUMIF($CH$7:$DA$7,U$16,$CH316:$DA316)</f>
        <v>0</v>
      </c>
      <c r="V312" s="485">
        <f>SUMIF($CH$7:$DA$7,U$16,$CH315:$DA315)</f>
        <v>0</v>
      </c>
      <c r="W312" s="485">
        <f>SUMIF($CH$7:$DA$7,U$16,$CH317:$DA317)</f>
        <v>0</v>
      </c>
      <c r="X312" s="485">
        <f>SUMIF($CH$7:$DA$7,X$16,$CH316:$DA316)</f>
        <v>0</v>
      </c>
      <c r="Y312" s="485">
        <f>SUMIF($CH$7:$DA$7,X$16,$CH315:$DA315)</f>
        <v>0</v>
      </c>
      <c r="Z312" s="485">
        <f>SUMIF($CH$7:$DA$7,X$16,$CH317:$DA317)</f>
        <v>0</v>
      </c>
      <c r="AA312" s="485">
        <f>SUMIF($CH$7:$DA$7,AA$16,$CH316:$DA316)</f>
        <v>0</v>
      </c>
      <c r="AB312" s="485">
        <f>SUMIF($CH$7:$DA$7,AA$16,$CH315:$DA315)</f>
        <v>0</v>
      </c>
      <c r="AC312" s="485">
        <f>SUMIF($CH$7:$DA$7,AA$16,$CH317:$DA317)</f>
        <v>0</v>
      </c>
      <c r="AD312" s="485">
        <f>SUMIF($CH$7:$DA$7,AD$16,$CH316:$DA316)</f>
        <v>0</v>
      </c>
      <c r="AE312" s="485">
        <f>SUMIF($CH$7:$DA$7,AD$16,$CH315:$DA315)</f>
        <v>0</v>
      </c>
      <c r="AF312" s="485">
        <f>SUMIF($CH$7:$DA$7,AD$16,$CH317:$DA317)</f>
        <v>0</v>
      </c>
      <c r="AG312" s="485">
        <f>SUMIF($CH$7:$DA$7,AG$16,$CH316:$DA316)</f>
        <v>0</v>
      </c>
      <c r="AH312" s="485">
        <f>SUMIF($CH$7:$DA$7,AG$16,$CH315:$DA315)</f>
        <v>0</v>
      </c>
      <c r="AI312" s="485">
        <f>SUMIF($CH$7:$DA$7,AG$16,$CH317:$DA317)</f>
        <v>0</v>
      </c>
      <c r="AJ312" s="485">
        <f>SUMIF($CH$7:$DA$7,AJ$16,$CH316:$DA316)</f>
        <v>0</v>
      </c>
      <c r="AK312" s="485">
        <f>SUMIF($CH$7:$DA$7,AJ$16,$CH315:$DA315)</f>
        <v>0</v>
      </c>
      <c r="AL312" s="485">
        <f>SUMIF($CH$7:$DA$7,AJ$16,$CH317:$DA317)</f>
        <v>0</v>
      </c>
      <c r="AM312" s="485">
        <f>SUMIF($CH$7:$DA$7,AM$16,$CH316:$DA316)</f>
        <v>0</v>
      </c>
      <c r="AN312" s="485">
        <f>SUMIF($CH$7:$DA$7,AM$16,$CH315:$DA315)</f>
        <v>0</v>
      </c>
      <c r="AO312" s="485">
        <f>SUMIF($CH$7:$DA$7,AM$16,$CH317:$DA317)</f>
        <v>0</v>
      </c>
      <c r="AP312" s="485">
        <f>SUMIF($CH$7:$DA$7,AP$16,$CH316:$DA316)</f>
        <v>0</v>
      </c>
      <c r="AQ312" s="485">
        <f>SUMIF($CH$7:$DA$7,AP$16,$CH315:$DA315)</f>
        <v>0</v>
      </c>
      <c r="AR312" s="485">
        <f>SUMIF($CH$7:$DA$7,AP$16,$CH317:$DA317)</f>
        <v>0</v>
      </c>
      <c r="AS312" s="485">
        <f>SUMIF($CH$7:$DA$7,AS$16,$CH316:$DA316)</f>
        <v>0</v>
      </c>
      <c r="AT312" s="485">
        <f>SUMIF($CH$7:$DA$7,AS$16,$CH315:$DA315)</f>
        <v>0</v>
      </c>
      <c r="AU312" s="485">
        <f>SUMIF($CH$7:$DA$7,AS$16,$CH317:$DA317)</f>
        <v>0</v>
      </c>
      <c r="AV312" s="485">
        <f>SUMIF($CH$7:$DA$7,AV$16,$CH316:$DA316)</f>
        <v>0</v>
      </c>
      <c r="AW312" s="485">
        <f>SUMIF($CH$7:$DA$7,AV$16,$CH315:$DA315)</f>
        <v>0</v>
      </c>
      <c r="AX312" s="485">
        <f>SUMIF($CH$7:$DA$7,AV$16,$CH317:$DA317)</f>
        <v>0</v>
      </c>
      <c r="AY312" s="485">
        <f>SUMIF($CH$7:$DA$7,AY$16,$CH316:$DA316)</f>
        <v>0</v>
      </c>
      <c r="AZ312" s="485">
        <f>SUMIF($CH$7:$DA$7,AY$16,$CH315:$DA315)</f>
        <v>0</v>
      </c>
      <c r="BA312" s="485">
        <f>SUMIF($CH$7:$DA$7,AY$16,$CH317:$DA317)</f>
        <v>0</v>
      </c>
      <c r="BB312" s="485">
        <f>SUMIF($CH$7:$DA$7,BB$16,$CH316:$DA316)</f>
        <v>0</v>
      </c>
      <c r="BC312" s="485">
        <f>SUMIF($CH$7:$DA$7,BB$16,$CH315:$DA315)</f>
        <v>0</v>
      </c>
      <c r="BD312" s="485">
        <f>SUMIF($CH$7:$DA$7,BB$16,$CH317:$DA317)</f>
        <v>0</v>
      </c>
      <c r="BE312" s="485">
        <f>SUMIF($CH$7:$DA$7,BE$16,$CH316:$DA316)</f>
        <v>0</v>
      </c>
      <c r="BF312" s="485">
        <f>SUMIF($CH$7:$DA$7,BE$16,$CH315:$DA315)</f>
        <v>0</v>
      </c>
      <c r="BG312" s="485">
        <f>SUMIF($CH$7:$DA$7,BE$16,$CH317:$DA317)</f>
        <v>0</v>
      </c>
      <c r="BH312" s="485">
        <f>SUMIF($CH$7:$DA$7,BH$16,$CH316:$DA316)</f>
        <v>0</v>
      </c>
      <c r="BI312" s="485">
        <f>SUMIF($CH$7:$DA$7,BH$16,$CH315:$DA315)</f>
        <v>0</v>
      </c>
      <c r="BJ312" s="485">
        <f>SUMIF($CH$7:$DA$7,BH$16,$CH317:$DA317)</f>
        <v>0</v>
      </c>
      <c r="BK312" s="485">
        <f>SUMIF($CH$7:$DA$7,BK$16,$CH316:$DA316)</f>
        <v>0</v>
      </c>
      <c r="BL312" s="485">
        <f>SUMIF($CH$7:$DA$7,BK$16,$CH315:$DA315)</f>
        <v>0</v>
      </c>
      <c r="BM312" s="485">
        <f>SUMIF($CH$7:$DA$7,BK$16,$CH317:$DA317)</f>
        <v>0</v>
      </c>
      <c r="BN312" s="485">
        <f>SUMIF($CH$7:$DA$7,BN$16,$CH316:$DA316)</f>
        <v>0</v>
      </c>
      <c r="BO312" s="485">
        <f>SUMIF($CH$7:$DA$7,BN$16,$CH315:$DA315)</f>
        <v>0</v>
      </c>
      <c r="BP312" s="485">
        <f>SUMIF($CH$7:$DA$7,BN$16,$CH317:$DA317)</f>
        <v>0</v>
      </c>
      <c r="BQ312" s="485">
        <f>SUMIF($CH$7:$DA$7,BQ$16,$CH316:$DA316)</f>
        <v>0</v>
      </c>
      <c r="BR312" s="485">
        <f>SUMIF($CH$7:$DA$7,BQ$16,$CH315:$DA315)</f>
        <v>0</v>
      </c>
      <c r="BS312" s="485">
        <f>SUMIF($CH$7:$DA$7,BQ$16,$CH317:$DA317)</f>
        <v>0</v>
      </c>
      <c r="BT312" s="485">
        <f>SUMIF($CH$7:$DA$7,BT$16,$CH316:$DA316)</f>
        <v>0</v>
      </c>
      <c r="BU312" s="485">
        <f>SUMIF($CH$7:$DA$7,BT$16,$CH315:$DA315)</f>
        <v>0</v>
      </c>
      <c r="BV312" s="485">
        <f>SUMIF($CH$7:$DA$7,BT$16,$CH317:$DA317)</f>
        <v>0</v>
      </c>
      <c r="BW312" s="485">
        <f>SUMIF($CH$7:$DA$7,BW$16,$CH316:$DA316)</f>
        <v>0</v>
      </c>
      <c r="BX312" s="485">
        <f>SUMIF($CH$7:$DA$7,BW$16,$CH315:$DA315)</f>
        <v>0</v>
      </c>
      <c r="BY312" s="485">
        <f>SUMIF($CH$7:$DA$7,BW$16,$CH317:$DA317)</f>
        <v>0</v>
      </c>
      <c r="BZ312" s="485">
        <f>SUMIF($CH$7:$DA$7,BZ$16,$CH316:$DA316)</f>
        <v>0</v>
      </c>
      <c r="CA312" s="485">
        <f>SUMIF($CH$7:$DA$7,BZ$16,$CH315:$DA315)</f>
        <v>0</v>
      </c>
      <c r="CB312" s="485">
        <f>SUMIF($CH$7:$DA$7,BZ$16,$CH317:$DA317)</f>
        <v>0</v>
      </c>
      <c r="CC312" s="37"/>
      <c r="CD312" s="317"/>
      <c r="CE312" s="317"/>
      <c r="CG312" s="72"/>
      <c r="CH312" s="321"/>
    </row>
    <row r="313" spans="2:105" ht="15" hidden="1" customHeight="1" outlineLevel="1">
      <c r="B313" s="287"/>
      <c r="C313" s="310"/>
      <c r="D313" s="310"/>
      <c r="E313" s="310"/>
      <c r="F313" s="311" t="str">
        <f>_xlfn.IFNA(INDEX(Table_Def[[Asset category]:[Unit]],MATCH(Insert_Assets!C313,Table_Def[Asset category],0),2),"")</f>
        <v/>
      </c>
      <c r="G313" s="481"/>
      <c r="H313" s="440" t="s">
        <v>221</v>
      </c>
      <c r="I313" s="544">
        <f t="shared" si="885"/>
        <v>0</v>
      </c>
      <c r="J313" s="378"/>
      <c r="K313" s="379"/>
      <c r="L313" s="544">
        <f t="shared" si="955"/>
        <v>0</v>
      </c>
      <c r="M313" s="543">
        <f t="shared" si="934"/>
        <v>1</v>
      </c>
      <c r="N313" s="544">
        <f t="shared" si="857"/>
        <v>0</v>
      </c>
      <c r="O313" s="208">
        <f>_xlfn.IFNA(IF(INDEX(Table_Def[],MATCH(C313,Table_Def[Asset category],0),3)=0,20,INDEX(Table_Def[],MATCH(C313,Table_Def[Asset category],0),3)),0)</f>
        <v>0</v>
      </c>
      <c r="Q313" s="11"/>
      <c r="R313" s="208"/>
      <c r="S313" s="208"/>
      <c r="T313" s="208"/>
      <c r="U313" s="485"/>
      <c r="V313" s="485"/>
      <c r="W313" s="485"/>
      <c r="X313" s="485"/>
      <c r="Y313" s="485"/>
      <c r="Z313" s="485"/>
      <c r="AA313" s="485"/>
      <c r="AB313" s="485"/>
      <c r="AC313" s="485"/>
      <c r="AD313" s="485"/>
      <c r="AE313" s="485"/>
      <c r="AF313" s="485"/>
      <c r="AG313" s="485"/>
      <c r="AH313" s="485"/>
      <c r="AI313" s="485"/>
      <c r="AJ313" s="485"/>
      <c r="AK313" s="485"/>
      <c r="AL313" s="485"/>
      <c r="AM313" s="485"/>
      <c r="AN313" s="485"/>
      <c r="AO313" s="485"/>
      <c r="AP313" s="485"/>
      <c r="AQ313" s="485"/>
      <c r="AR313" s="485"/>
      <c r="AS313" s="485"/>
      <c r="AT313" s="485"/>
      <c r="AU313" s="485"/>
      <c r="AV313" s="485"/>
      <c r="AW313" s="485"/>
      <c r="AX313" s="485"/>
      <c r="AY313" s="485"/>
      <c r="AZ313" s="485"/>
      <c r="BA313" s="485"/>
      <c r="BB313" s="485"/>
      <c r="BC313" s="485"/>
      <c r="BD313" s="485"/>
      <c r="BE313" s="485"/>
      <c r="BF313" s="485"/>
      <c r="BG313" s="485"/>
      <c r="BH313" s="485"/>
      <c r="BI313" s="485"/>
      <c r="BJ313" s="485"/>
      <c r="BK313" s="485"/>
      <c r="BL313" s="485"/>
      <c r="BM313" s="485"/>
      <c r="BN313" s="485"/>
      <c r="BO313" s="485"/>
      <c r="BP313" s="485"/>
      <c r="BQ313" s="485"/>
      <c r="BR313" s="485"/>
      <c r="BS313" s="485"/>
      <c r="BT313" s="485"/>
      <c r="BU313" s="485"/>
      <c r="BV313" s="485"/>
      <c r="BW313" s="485"/>
      <c r="BX313" s="485"/>
      <c r="BY313" s="485"/>
      <c r="BZ313" s="485"/>
      <c r="CA313" s="485"/>
      <c r="CB313" s="485"/>
      <c r="CC313" s="37"/>
      <c r="CD313" s="317"/>
      <c r="CE313" s="317"/>
      <c r="CF313" s="8" t="s">
        <v>218</v>
      </c>
      <c r="CG313" s="72"/>
      <c r="CH313" s="320">
        <f>IF($J312=CH$7,$O312,
IF(CG312&gt;0,CG312-1,0))</f>
        <v>0</v>
      </c>
      <c r="CI313" s="320">
        <f ca="1">IF(OR($J312=CI$7,CH314=$O312),$O312,
IF(CH313&gt;0,CH313-1,0))</f>
        <v>0</v>
      </c>
      <c r="CJ313" s="320">
        <f t="shared" ref="CJ313" ca="1" si="959">IF(OR($J312=CJ$7,CI314=$O312),$O312,
IF(CI313&gt;0,CI313-1,0))</f>
        <v>0</v>
      </c>
      <c r="CK313" s="320">
        <f t="shared" ref="CK313" ca="1" si="960">IF(OR($J312=CK$7,CJ314=$O312),$O312,
IF(CJ313&gt;0,CJ313-1,0))</f>
        <v>0</v>
      </c>
      <c r="CL313" s="320">
        <f t="shared" ref="CL313" ca="1" si="961">IF(OR($J312=CL$7,CK314=$O312),$O312,
IF(CK313&gt;0,CK313-1,0))</f>
        <v>0</v>
      </c>
      <c r="CM313" s="320">
        <f t="shared" ref="CM313" ca="1" si="962">IF(OR($J312=CM$7,CL314=$O312),$O312,
IF(CL313&gt;0,CL313-1,0))</f>
        <v>0</v>
      </c>
      <c r="CN313" s="320">
        <f t="shared" ref="CN313" ca="1" si="963">IF(OR($J312=CN$7,CM314=$O312),$O312,
IF(CM313&gt;0,CM313-1,0))</f>
        <v>0</v>
      </c>
      <c r="CO313" s="320">
        <f t="shared" ref="CO313" ca="1" si="964">IF(OR($J312=CO$7,CN314=$O312),$O312,
IF(CN313&gt;0,CN313-1,0))</f>
        <v>0</v>
      </c>
      <c r="CP313" s="320">
        <f t="shared" ref="CP313" ca="1" si="965">IF(OR($J312=CP$7,CO314=$O312),$O312,
IF(CO313&gt;0,CO313-1,0))</f>
        <v>0</v>
      </c>
      <c r="CQ313" s="320">
        <f t="shared" ref="CQ313" ca="1" si="966">IF(OR($J312=CQ$7,CP314=$O312),$O312,
IF(CP313&gt;0,CP313-1,0))</f>
        <v>0</v>
      </c>
      <c r="CR313" s="320">
        <f t="shared" ref="CR313" ca="1" si="967">IF(OR($J312=CR$7,CQ314=$O312),$O312,
IF(CQ313&gt;0,CQ313-1,0))</f>
        <v>0</v>
      </c>
      <c r="CS313" s="320">
        <f t="shared" ref="CS313" ca="1" si="968">IF(OR($J312=CS$7,CR314=$O312),$O312,
IF(CR313&gt;0,CR313-1,0))</f>
        <v>0</v>
      </c>
      <c r="CT313" s="320">
        <f t="shared" ref="CT313" ca="1" si="969">IF(OR($J312=CT$7,CS314=$O312),$O312,
IF(CS313&gt;0,CS313-1,0))</f>
        <v>0</v>
      </c>
      <c r="CU313" s="320">
        <f t="shared" ref="CU313" ca="1" si="970">IF(OR($J312=CU$7,CT314=$O312),$O312,
IF(CT313&gt;0,CT313-1,0))</f>
        <v>0</v>
      </c>
      <c r="CV313" s="320">
        <f t="shared" ref="CV313" ca="1" si="971">IF(OR($J312=CV$7,CU314=$O312),$O312,
IF(CU313&gt;0,CU313-1,0))</f>
        <v>0</v>
      </c>
      <c r="CW313" s="320">
        <f t="shared" ref="CW313" ca="1" si="972">IF(OR($J312=CW$7,CV314=$O312),$O312,
IF(CV313&gt;0,CV313-1,0))</f>
        <v>0</v>
      </c>
      <c r="CX313" s="320">
        <f t="shared" ref="CX313" ca="1" si="973">IF(OR($J312=CX$7,CW314=$O312),$O312,
IF(CW313&gt;0,CW313-1,0))</f>
        <v>0</v>
      </c>
      <c r="CY313" s="320">
        <f t="shared" ref="CY313" ca="1" si="974">IF(OR($J312=CY$7,CX314=$O312),$O312,
IF(CX313&gt;0,CX313-1,0))</f>
        <v>0</v>
      </c>
      <c r="CZ313" s="320">
        <f t="shared" ref="CZ313" ca="1" si="975">IF(OR($J312=CZ$7,CY314=$O312),$O312,
IF(CY313&gt;0,CY313-1,0))</f>
        <v>0</v>
      </c>
      <c r="DA313" s="320">
        <f t="shared" ref="DA313" ca="1" si="976">IF(OR($J312=DA$7,CZ314=$O312),$O312,
IF(CZ313&gt;0,CZ313-1,0))</f>
        <v>0</v>
      </c>
    </row>
    <row r="314" spans="2:105" ht="15" hidden="1" customHeight="1" outlineLevel="1">
      <c r="B314" s="287"/>
      <c r="C314" s="310"/>
      <c r="D314" s="310"/>
      <c r="E314" s="310"/>
      <c r="F314" s="311" t="str">
        <f>_xlfn.IFNA(INDEX(Table_Def[[Asset category]:[Unit]],MATCH(Insert_Assets!C314,Table_Def[Asset category],0),2),"")</f>
        <v/>
      </c>
      <c r="G314" s="481"/>
      <c r="H314" s="440" t="s">
        <v>221</v>
      </c>
      <c r="I314" s="544">
        <f t="shared" si="885"/>
        <v>0</v>
      </c>
      <c r="J314" s="378"/>
      <c r="K314" s="379"/>
      <c r="L314" s="544"/>
      <c r="M314" s="543">
        <f t="shared" si="934"/>
        <v>1</v>
      </c>
      <c r="N314" s="544">
        <f t="shared" si="857"/>
        <v>0</v>
      </c>
      <c r="O314" s="208">
        <f>_xlfn.IFNA(IF(INDEX(Table_Def[],MATCH(C314,Table_Def[Asset category],0),3)=0,20,INDEX(Table_Def[],MATCH(C314,Table_Def[Asset category],0),3)),0)</f>
        <v>0</v>
      </c>
      <c r="Q314" s="11"/>
      <c r="R314" s="208"/>
      <c r="S314" s="208"/>
      <c r="T314" s="208"/>
      <c r="U314" s="485"/>
      <c r="V314" s="485"/>
      <c r="W314" s="485"/>
      <c r="X314" s="485"/>
      <c r="Y314" s="485"/>
      <c r="Z314" s="485"/>
      <c r="AA314" s="485"/>
      <c r="AB314" s="485"/>
      <c r="AC314" s="485"/>
      <c r="AD314" s="485"/>
      <c r="AE314" s="485"/>
      <c r="AF314" s="485"/>
      <c r="AG314" s="485"/>
      <c r="AH314" s="485"/>
      <c r="AI314" s="485"/>
      <c r="AJ314" s="485"/>
      <c r="AK314" s="485"/>
      <c r="AL314" s="485"/>
      <c r="AM314" s="485"/>
      <c r="AN314" s="485"/>
      <c r="AO314" s="485"/>
      <c r="AP314" s="485"/>
      <c r="AQ314" s="485"/>
      <c r="AR314" s="485"/>
      <c r="AS314" s="485"/>
      <c r="AT314" s="485"/>
      <c r="AU314" s="485"/>
      <c r="AV314" s="485"/>
      <c r="AW314" s="485"/>
      <c r="AX314" s="485"/>
      <c r="AY314" s="485"/>
      <c r="AZ314" s="485"/>
      <c r="BA314" s="485"/>
      <c r="BB314" s="485"/>
      <c r="BC314" s="485"/>
      <c r="BD314" s="485"/>
      <c r="BE314" s="485"/>
      <c r="BF314" s="485"/>
      <c r="BG314" s="485"/>
      <c r="BH314" s="485"/>
      <c r="BI314" s="485"/>
      <c r="BJ314" s="485"/>
      <c r="BK314" s="485"/>
      <c r="BL314" s="485"/>
      <c r="BM314" s="485"/>
      <c r="BN314" s="485"/>
      <c r="BO314" s="485"/>
      <c r="BP314" s="485"/>
      <c r="BQ314" s="485"/>
      <c r="BR314" s="485"/>
      <c r="BS314" s="485"/>
      <c r="BT314" s="485"/>
      <c r="BU314" s="485"/>
      <c r="BV314" s="485"/>
      <c r="BW314" s="485"/>
      <c r="BX314" s="485"/>
      <c r="BY314" s="485"/>
      <c r="BZ314" s="485"/>
      <c r="CA314" s="485"/>
      <c r="CB314" s="485"/>
      <c r="CC314" s="37"/>
      <c r="CD314" s="317"/>
      <c r="CE314" s="317"/>
      <c r="CF314" s="8" t="s">
        <v>219</v>
      </c>
      <c r="CG314" s="72"/>
      <c r="CH314" s="320">
        <f t="shared" ref="CH314" ca="1" si="977">IF(AND(CH313=$O312,CH313&gt;0),1,IF(CH313=0,0,OFFSET(CH313,,(CH313-$O312),1,1)-CH313+1))</f>
        <v>0</v>
      </c>
      <c r="CI314" s="320">
        <f ca="1">IF(AND(CI313=$O312,CI313&gt;0),1,IF(CI313=0,0,OFFSET(CI313,,(CI313-$O312),1,1)-CI313+1))</f>
        <v>0</v>
      </c>
      <c r="CJ314" s="320">
        <f t="shared" ref="CJ314:DA314" ca="1" si="978">IF(AND(CJ313=$O312,CJ313&gt;0),1,IF(CJ313=0,0,OFFSET(CJ313,,(CJ313-$O312),1,1)-CJ313+1))</f>
        <v>0</v>
      </c>
      <c r="CK314" s="320">
        <f t="shared" ca="1" si="978"/>
        <v>0</v>
      </c>
      <c r="CL314" s="320">
        <f t="shared" ca="1" si="978"/>
        <v>0</v>
      </c>
      <c r="CM314" s="320">
        <f t="shared" ca="1" si="978"/>
        <v>0</v>
      </c>
      <c r="CN314" s="320">
        <f t="shared" ca="1" si="978"/>
        <v>0</v>
      </c>
      <c r="CO314" s="320">
        <f t="shared" ca="1" si="978"/>
        <v>0</v>
      </c>
      <c r="CP314" s="320">
        <f t="shared" ca="1" si="978"/>
        <v>0</v>
      </c>
      <c r="CQ314" s="320">
        <f t="shared" ca="1" si="978"/>
        <v>0</v>
      </c>
      <c r="CR314" s="320">
        <f t="shared" ca="1" si="978"/>
        <v>0</v>
      </c>
      <c r="CS314" s="320">
        <f t="shared" ca="1" si="978"/>
        <v>0</v>
      </c>
      <c r="CT314" s="320">
        <f t="shared" ca="1" si="978"/>
        <v>0</v>
      </c>
      <c r="CU314" s="320">
        <f t="shared" ca="1" si="978"/>
        <v>0</v>
      </c>
      <c r="CV314" s="320">
        <f t="shared" ca="1" si="978"/>
        <v>0</v>
      </c>
      <c r="CW314" s="320">
        <f t="shared" ca="1" si="978"/>
        <v>0</v>
      </c>
      <c r="CX314" s="320">
        <f t="shared" ca="1" si="978"/>
        <v>0</v>
      </c>
      <c r="CY314" s="320">
        <f t="shared" ca="1" si="978"/>
        <v>0</v>
      </c>
      <c r="CZ314" s="320">
        <f t="shared" ca="1" si="978"/>
        <v>0</v>
      </c>
      <c r="DA314" s="320">
        <f t="shared" ca="1" si="978"/>
        <v>0</v>
      </c>
    </row>
    <row r="315" spans="2:105" ht="15" hidden="1" customHeight="1" outlineLevel="1">
      <c r="B315" s="287"/>
      <c r="C315" s="310"/>
      <c r="D315" s="310"/>
      <c r="E315" s="310"/>
      <c r="F315" s="311" t="str">
        <f>_xlfn.IFNA(INDEX(Table_Def[[Asset category]:[Unit]],MATCH(Insert_Assets!C315,Table_Def[Asset category],0),2),"")</f>
        <v/>
      </c>
      <c r="G315" s="481"/>
      <c r="H315" s="440" t="s">
        <v>221</v>
      </c>
      <c r="I315" s="544">
        <f t="shared" si="885"/>
        <v>0</v>
      </c>
      <c r="J315" s="378"/>
      <c r="K315" s="379"/>
      <c r="L315" s="544">
        <f t="shared" ref="L315:L320" si="979">SUMIF($K$21:$K$383,K315,$I$21:$I$383)</f>
        <v>0</v>
      </c>
      <c r="M315" s="543">
        <f t="shared" si="934"/>
        <v>1</v>
      </c>
      <c r="N315" s="544">
        <f t="shared" si="857"/>
        <v>0</v>
      </c>
      <c r="O315" s="208">
        <f>_xlfn.IFNA(IF(INDEX(Table_Def[],MATCH(C315,Table_Def[Asset category],0),3)=0,20,INDEX(Table_Def[],MATCH(C315,Table_Def[Asset category],0),3)),0)</f>
        <v>0</v>
      </c>
      <c r="Q315" s="11"/>
      <c r="R315" s="208"/>
      <c r="S315" s="208"/>
      <c r="T315" s="208"/>
      <c r="U315" s="485"/>
      <c r="V315" s="485"/>
      <c r="W315" s="485"/>
      <c r="X315" s="485"/>
      <c r="Y315" s="485"/>
      <c r="Z315" s="485"/>
      <c r="AA315" s="485"/>
      <c r="AB315" s="485"/>
      <c r="AC315" s="485"/>
      <c r="AD315" s="485"/>
      <c r="AE315" s="485"/>
      <c r="AF315" s="485"/>
      <c r="AG315" s="485"/>
      <c r="AH315" s="485"/>
      <c r="AI315" s="485"/>
      <c r="AJ315" s="485"/>
      <c r="AK315" s="485"/>
      <c r="AL315" s="485"/>
      <c r="AM315" s="485"/>
      <c r="AN315" s="485"/>
      <c r="AO315" s="485"/>
      <c r="AP315" s="485"/>
      <c r="AQ315" s="485"/>
      <c r="AR315" s="485"/>
      <c r="AS315" s="485"/>
      <c r="AT315" s="485"/>
      <c r="AU315" s="485"/>
      <c r="AV315" s="485"/>
      <c r="AW315" s="485"/>
      <c r="AX315" s="485"/>
      <c r="AY315" s="485"/>
      <c r="AZ315" s="485"/>
      <c r="BA315" s="485"/>
      <c r="BB315" s="485"/>
      <c r="BC315" s="485"/>
      <c r="BD315" s="485"/>
      <c r="BE315" s="485"/>
      <c r="BF315" s="485"/>
      <c r="BG315" s="485"/>
      <c r="BH315" s="485"/>
      <c r="BI315" s="485"/>
      <c r="BJ315" s="485"/>
      <c r="BK315" s="485"/>
      <c r="BL315" s="485"/>
      <c r="BM315" s="485"/>
      <c r="BN315" s="485"/>
      <c r="BO315" s="485"/>
      <c r="BP315" s="485"/>
      <c r="BQ315" s="485"/>
      <c r="BR315" s="485"/>
      <c r="BS315" s="485"/>
      <c r="BT315" s="485"/>
      <c r="BU315" s="485"/>
      <c r="BV315" s="485"/>
      <c r="BW315" s="485"/>
      <c r="BX315" s="485"/>
      <c r="BY315" s="485"/>
      <c r="BZ315" s="485"/>
      <c r="CA315" s="485"/>
      <c r="CB315" s="485"/>
      <c r="CC315" s="37"/>
      <c r="CD315" s="317"/>
      <c r="CE315" s="317"/>
      <c r="CF315" s="8" t="s">
        <v>205</v>
      </c>
      <c r="CH315" s="321">
        <f t="shared" ref="CH315:CL315" si="980">IF($J312=CH$7,$I312*$M312,IF(CH313=$O312,$I312,
IF(CG315&gt;0,+CG315-CG316,0)))</f>
        <v>0</v>
      </c>
      <c r="CI315" s="321">
        <f t="shared" ca="1" si="980"/>
        <v>0</v>
      </c>
      <c r="CJ315" s="321">
        <f t="shared" ca="1" si="980"/>
        <v>0</v>
      </c>
      <c r="CK315" s="321">
        <f t="shared" ca="1" si="980"/>
        <v>0</v>
      </c>
      <c r="CL315" s="321">
        <f t="shared" ca="1" si="980"/>
        <v>0</v>
      </c>
      <c r="CM315" s="321">
        <f ca="1">IF($J312=CM$7,$I312*$M312,IF(CM313=$O312,$I312,
IF(CL315&gt;0,+CL315-CL316,0)))</f>
        <v>0</v>
      </c>
      <c r="CN315" s="321">
        <f t="shared" ref="CN315:DA315" ca="1" si="981">IF($J312=CN$7,$I312*$M312,IF(CN313=$O312,$I312,
IF(CM315&gt;0,+CM315-CM316,0)))</f>
        <v>0</v>
      </c>
      <c r="CO315" s="321">
        <f t="shared" ca="1" si="981"/>
        <v>0</v>
      </c>
      <c r="CP315" s="321">
        <f t="shared" ca="1" si="981"/>
        <v>0</v>
      </c>
      <c r="CQ315" s="321">
        <f t="shared" ca="1" si="981"/>
        <v>0</v>
      </c>
      <c r="CR315" s="321">
        <f t="shared" ca="1" si="981"/>
        <v>0</v>
      </c>
      <c r="CS315" s="321">
        <f t="shared" ca="1" si="981"/>
        <v>0</v>
      </c>
      <c r="CT315" s="321">
        <f t="shared" ca="1" si="981"/>
        <v>0</v>
      </c>
      <c r="CU315" s="321">
        <f t="shared" ca="1" si="981"/>
        <v>0</v>
      </c>
      <c r="CV315" s="321">
        <f t="shared" ca="1" si="981"/>
        <v>0</v>
      </c>
      <c r="CW315" s="321">
        <f t="shared" ca="1" si="981"/>
        <v>0</v>
      </c>
      <c r="CX315" s="321">
        <f t="shared" ca="1" si="981"/>
        <v>0</v>
      </c>
      <c r="CY315" s="321">
        <f t="shared" ca="1" si="981"/>
        <v>0</v>
      </c>
      <c r="CZ315" s="321">
        <f t="shared" ca="1" si="981"/>
        <v>0</v>
      </c>
      <c r="DA315" s="321">
        <f t="shared" ca="1" si="981"/>
        <v>0</v>
      </c>
    </row>
    <row r="316" spans="2:105" ht="15" hidden="1" customHeight="1" outlineLevel="1">
      <c r="B316" s="287"/>
      <c r="C316" s="310"/>
      <c r="D316" s="310"/>
      <c r="E316" s="310"/>
      <c r="F316" s="311" t="str">
        <f>_xlfn.IFNA(INDEX(Table_Def[[Asset category]:[Unit]],MATCH(Insert_Assets!C316,Table_Def[Asset category],0),2),"")</f>
        <v/>
      </c>
      <c r="G316" s="481"/>
      <c r="H316" s="440" t="s">
        <v>221</v>
      </c>
      <c r="I316" s="544">
        <f t="shared" si="885"/>
        <v>0</v>
      </c>
      <c r="J316" s="378"/>
      <c r="K316" s="379"/>
      <c r="L316" s="544">
        <f t="shared" si="979"/>
        <v>0</v>
      </c>
      <c r="M316" s="543">
        <f t="shared" si="934"/>
        <v>1</v>
      </c>
      <c r="N316" s="544">
        <f t="shared" si="857"/>
        <v>0</v>
      </c>
      <c r="O316" s="208">
        <f>_xlfn.IFNA(IF(INDEX(Table_Def[],MATCH(C316,Table_Def[Asset category],0),3)=0,20,INDEX(Table_Def[],MATCH(C316,Table_Def[Asset category],0),3)),0)</f>
        <v>0</v>
      </c>
      <c r="Q316" s="11"/>
      <c r="R316" s="208"/>
      <c r="S316" s="208"/>
      <c r="T316" s="208"/>
      <c r="U316" s="485"/>
      <c r="V316" s="485"/>
      <c r="W316" s="485"/>
      <c r="X316" s="485"/>
      <c r="Y316" s="485"/>
      <c r="Z316" s="485"/>
      <c r="AA316" s="485"/>
      <c r="AB316" s="485"/>
      <c r="AC316" s="485"/>
      <c r="AD316" s="485"/>
      <c r="AE316" s="485"/>
      <c r="AF316" s="485"/>
      <c r="AG316" s="485"/>
      <c r="AH316" s="485"/>
      <c r="AI316" s="485"/>
      <c r="AJ316" s="485"/>
      <c r="AK316" s="485"/>
      <c r="AL316" s="485"/>
      <c r="AM316" s="485"/>
      <c r="AN316" s="485"/>
      <c r="AO316" s="485"/>
      <c r="AP316" s="485"/>
      <c r="AQ316" s="485"/>
      <c r="AR316" s="485"/>
      <c r="AS316" s="485"/>
      <c r="AT316" s="485"/>
      <c r="AU316" s="485"/>
      <c r="AV316" s="485"/>
      <c r="AW316" s="485"/>
      <c r="AX316" s="485"/>
      <c r="AY316" s="485"/>
      <c r="AZ316" s="485"/>
      <c r="BA316" s="485"/>
      <c r="BB316" s="485"/>
      <c r="BC316" s="485"/>
      <c r="BD316" s="485"/>
      <c r="BE316" s="485"/>
      <c r="BF316" s="485"/>
      <c r="BG316" s="485"/>
      <c r="BH316" s="485"/>
      <c r="BI316" s="485"/>
      <c r="BJ316" s="485"/>
      <c r="BK316" s="485"/>
      <c r="BL316" s="485"/>
      <c r="BM316" s="485"/>
      <c r="BN316" s="485"/>
      <c r="BO316" s="485"/>
      <c r="BP316" s="485"/>
      <c r="BQ316" s="485"/>
      <c r="BR316" s="485"/>
      <c r="BS316" s="485"/>
      <c r="BT316" s="485"/>
      <c r="BU316" s="485"/>
      <c r="BV316" s="485"/>
      <c r="BW316" s="485"/>
      <c r="BX316" s="485"/>
      <c r="BY316" s="485"/>
      <c r="BZ316" s="485"/>
      <c r="CA316" s="485"/>
      <c r="CB316" s="485"/>
      <c r="CC316" s="37"/>
      <c r="CD316" s="317"/>
      <c r="CE316" s="317"/>
      <c r="CF316" s="8" t="s">
        <v>206</v>
      </c>
      <c r="CG316" s="321"/>
      <c r="CH316" s="321" t="e">
        <f>IF(CH317&lt;1,0,CH318-CH317)</f>
        <v>#DIV/0!</v>
      </c>
      <c r="CI316" s="321" t="e">
        <f t="shared" ref="CI316:DA316" ca="1" si="982">IF(CI317&lt;1,0,CI318-CI317)</f>
        <v>#DIV/0!</v>
      </c>
      <c r="CJ316" s="321" t="e">
        <f t="shared" ca="1" si="982"/>
        <v>#DIV/0!</v>
      </c>
      <c r="CK316" s="321" t="e">
        <f t="shared" ca="1" si="982"/>
        <v>#DIV/0!</v>
      </c>
      <c r="CL316" s="321" t="e">
        <f t="shared" ca="1" si="982"/>
        <v>#DIV/0!</v>
      </c>
      <c r="CM316" s="321" t="e">
        <f t="shared" ca="1" si="982"/>
        <v>#DIV/0!</v>
      </c>
      <c r="CN316" s="321" t="e">
        <f t="shared" ca="1" si="982"/>
        <v>#DIV/0!</v>
      </c>
      <c r="CO316" s="321" t="e">
        <f t="shared" ca="1" si="982"/>
        <v>#DIV/0!</v>
      </c>
      <c r="CP316" s="321" t="e">
        <f t="shared" ca="1" si="982"/>
        <v>#DIV/0!</v>
      </c>
      <c r="CQ316" s="321" t="e">
        <f t="shared" ca="1" si="982"/>
        <v>#DIV/0!</v>
      </c>
      <c r="CR316" s="321" t="e">
        <f t="shared" ca="1" si="982"/>
        <v>#DIV/0!</v>
      </c>
      <c r="CS316" s="321" t="e">
        <f t="shared" ca="1" si="982"/>
        <v>#DIV/0!</v>
      </c>
      <c r="CT316" s="321" t="e">
        <f t="shared" ca="1" si="982"/>
        <v>#DIV/0!</v>
      </c>
      <c r="CU316" s="321" t="e">
        <f t="shared" ca="1" si="982"/>
        <v>#DIV/0!</v>
      </c>
      <c r="CV316" s="321" t="e">
        <f t="shared" ca="1" si="982"/>
        <v>#DIV/0!</v>
      </c>
      <c r="CW316" s="321" t="e">
        <f t="shared" ca="1" si="982"/>
        <v>#DIV/0!</v>
      </c>
      <c r="CX316" s="321" t="e">
        <f t="shared" ca="1" si="982"/>
        <v>#DIV/0!</v>
      </c>
      <c r="CY316" s="321" t="e">
        <f t="shared" ca="1" si="982"/>
        <v>#DIV/0!</v>
      </c>
      <c r="CZ316" s="321" t="e">
        <f t="shared" ca="1" si="982"/>
        <v>#DIV/0!</v>
      </c>
      <c r="DA316" s="321" t="e">
        <f t="shared" ca="1" si="982"/>
        <v>#DIV/0!</v>
      </c>
    </row>
    <row r="317" spans="2:105" ht="15" hidden="1" customHeight="1" outlineLevel="1">
      <c r="B317" s="287"/>
      <c r="C317" s="310"/>
      <c r="D317" s="310"/>
      <c r="E317" s="310"/>
      <c r="F317" s="311" t="str">
        <f>_xlfn.IFNA(INDEX(Table_Def[[Asset category]:[Unit]],MATCH(Insert_Assets!C317,Table_Def[Asset category],0),2),"")</f>
        <v/>
      </c>
      <c r="G317" s="481"/>
      <c r="H317" s="440" t="s">
        <v>221</v>
      </c>
      <c r="I317" s="544">
        <f t="shared" si="885"/>
        <v>0</v>
      </c>
      <c r="J317" s="378"/>
      <c r="K317" s="379"/>
      <c r="L317" s="544">
        <f t="shared" si="979"/>
        <v>0</v>
      </c>
      <c r="M317" s="543">
        <f t="shared" si="934"/>
        <v>1</v>
      </c>
      <c r="N317" s="544">
        <f t="shared" si="857"/>
        <v>0</v>
      </c>
      <c r="O317" s="208">
        <f>_xlfn.IFNA(IF(INDEX(Table_Def[],MATCH(C317,Table_Def[Asset category],0),3)=0,20,INDEX(Table_Def[],MATCH(C317,Table_Def[Asset category],0),3)),0)</f>
        <v>0</v>
      </c>
      <c r="Q317" s="11"/>
      <c r="R317" s="208"/>
      <c r="S317" s="208"/>
      <c r="T317" s="208"/>
      <c r="U317" s="485"/>
      <c r="V317" s="485"/>
      <c r="W317" s="485"/>
      <c r="X317" s="485"/>
      <c r="Y317" s="485"/>
      <c r="Z317" s="485"/>
      <c r="AA317" s="485"/>
      <c r="AB317" s="485"/>
      <c r="AC317" s="485"/>
      <c r="AD317" s="485"/>
      <c r="AE317" s="485"/>
      <c r="AF317" s="485"/>
      <c r="AG317" s="485"/>
      <c r="AH317" s="485"/>
      <c r="AI317" s="485"/>
      <c r="AJ317" s="485"/>
      <c r="AK317" s="485"/>
      <c r="AL317" s="485"/>
      <c r="AM317" s="485"/>
      <c r="AN317" s="485"/>
      <c r="AO317" s="485"/>
      <c r="AP317" s="485"/>
      <c r="AQ317" s="485"/>
      <c r="AR317" s="485"/>
      <c r="AS317" s="485"/>
      <c r="AT317" s="485"/>
      <c r="AU317" s="485"/>
      <c r="AV317" s="485"/>
      <c r="AW317" s="485"/>
      <c r="AX317" s="485"/>
      <c r="AY317" s="485"/>
      <c r="AZ317" s="485"/>
      <c r="BA317" s="485"/>
      <c r="BB317" s="485"/>
      <c r="BC317" s="485"/>
      <c r="BD317" s="485"/>
      <c r="BE317" s="485"/>
      <c r="BF317" s="485"/>
      <c r="BG317" s="485"/>
      <c r="BH317" s="485"/>
      <c r="BI317" s="485"/>
      <c r="BJ317" s="485"/>
      <c r="BK317" s="485"/>
      <c r="BL317" s="485"/>
      <c r="BM317" s="485"/>
      <c r="BN317" s="485"/>
      <c r="BO317" s="485"/>
      <c r="BP317" s="485"/>
      <c r="BQ317" s="485"/>
      <c r="BR317" s="485"/>
      <c r="BS317" s="485"/>
      <c r="BT317" s="485"/>
      <c r="BU317" s="485"/>
      <c r="BV317" s="485"/>
      <c r="BW317" s="485"/>
      <c r="BX317" s="485"/>
      <c r="BY317" s="485"/>
      <c r="BZ317" s="485"/>
      <c r="CA317" s="485"/>
      <c r="CB317" s="485"/>
      <c r="CC317" s="37"/>
      <c r="CD317" s="317"/>
      <c r="CE317" s="317"/>
      <c r="CF317" s="8" t="s">
        <v>207</v>
      </c>
      <c r="CH317" s="321" t="e">
        <f>CH315*Insert_Finance!$D$32</f>
        <v>#DIV/0!</v>
      </c>
      <c r="CI317" s="321" t="e">
        <f ca="1">CI315*Insert_Finance!$D$32</f>
        <v>#DIV/0!</v>
      </c>
      <c r="CJ317" s="321" t="e">
        <f ca="1">CJ315*Insert_Finance!$D$32</f>
        <v>#DIV/0!</v>
      </c>
      <c r="CK317" s="321" t="e">
        <f ca="1">CK315*Insert_Finance!$D$32</f>
        <v>#DIV/0!</v>
      </c>
      <c r="CL317" s="321" t="e">
        <f ca="1">CL315*Insert_Finance!$D$32</f>
        <v>#DIV/0!</v>
      </c>
      <c r="CM317" s="321" t="e">
        <f ca="1">CM315*Insert_Finance!$D$32</f>
        <v>#DIV/0!</v>
      </c>
      <c r="CN317" s="321" t="e">
        <f ca="1">CN315*Insert_Finance!$D$32</f>
        <v>#DIV/0!</v>
      </c>
      <c r="CO317" s="321" t="e">
        <f ca="1">CO315*Insert_Finance!$D$32</f>
        <v>#DIV/0!</v>
      </c>
      <c r="CP317" s="321" t="e">
        <f ca="1">CP315*Insert_Finance!$D$32</f>
        <v>#DIV/0!</v>
      </c>
      <c r="CQ317" s="321" t="e">
        <f ca="1">CQ315*Insert_Finance!$D$32</f>
        <v>#DIV/0!</v>
      </c>
      <c r="CR317" s="321" t="e">
        <f ca="1">CR315*Insert_Finance!$D$32</f>
        <v>#DIV/0!</v>
      </c>
      <c r="CS317" s="321" t="e">
        <f ca="1">CS315*Insert_Finance!$D$32</f>
        <v>#DIV/0!</v>
      </c>
      <c r="CT317" s="321" t="e">
        <f ca="1">CT315*Insert_Finance!$D$32</f>
        <v>#DIV/0!</v>
      </c>
      <c r="CU317" s="321" t="e">
        <f ca="1">CU315*Insert_Finance!$D$32</f>
        <v>#DIV/0!</v>
      </c>
      <c r="CV317" s="321" t="e">
        <f ca="1">CV315*Insert_Finance!$D$32</f>
        <v>#DIV/0!</v>
      </c>
      <c r="CW317" s="321" t="e">
        <f ca="1">CW315*Insert_Finance!$D$32</f>
        <v>#DIV/0!</v>
      </c>
      <c r="CX317" s="321" t="e">
        <f ca="1">CX315*Insert_Finance!$D$32</f>
        <v>#DIV/0!</v>
      </c>
      <c r="CY317" s="321" t="e">
        <f ca="1">CY315*Insert_Finance!$D$32</f>
        <v>#DIV/0!</v>
      </c>
      <c r="CZ317" s="321" t="e">
        <f ca="1">CZ315*Insert_Finance!$D$32</f>
        <v>#DIV/0!</v>
      </c>
      <c r="DA317" s="321" t="e">
        <f ca="1">DA315*Insert_Finance!$D$32</f>
        <v>#DIV/0!</v>
      </c>
    </row>
    <row r="318" spans="2:105" ht="15" hidden="1" customHeight="1" outlineLevel="1">
      <c r="B318" s="287"/>
      <c r="C318" s="310"/>
      <c r="D318" s="310"/>
      <c r="E318" s="310"/>
      <c r="F318" s="311" t="str">
        <f>_xlfn.IFNA(INDEX(Table_Def[[Asset category]:[Unit]],MATCH(Insert_Assets!C318,Table_Def[Asset category],0),2),"")</f>
        <v/>
      </c>
      <c r="G318" s="481"/>
      <c r="H318" s="440" t="s">
        <v>221</v>
      </c>
      <c r="I318" s="544">
        <f t="shared" si="885"/>
        <v>0</v>
      </c>
      <c r="J318" s="378"/>
      <c r="K318" s="379"/>
      <c r="L318" s="544">
        <f t="shared" si="979"/>
        <v>0</v>
      </c>
      <c r="M318" s="543">
        <f t="shared" si="934"/>
        <v>1</v>
      </c>
      <c r="N318" s="544">
        <f t="shared" si="857"/>
        <v>0</v>
      </c>
      <c r="O318" s="208">
        <f>_xlfn.IFNA(IF(INDEX(Table_Def[],MATCH(C318,Table_Def[Asset category],0),3)=0,20,INDEX(Table_Def[],MATCH(C318,Table_Def[Asset category],0),3)),0)</f>
        <v>0</v>
      </c>
      <c r="Q318" s="11"/>
      <c r="R318" s="208"/>
      <c r="S318" s="208"/>
      <c r="T318" s="208"/>
      <c r="U318" s="485"/>
      <c r="V318" s="485"/>
      <c r="W318" s="485"/>
      <c r="X318" s="485"/>
      <c r="Y318" s="485"/>
      <c r="Z318" s="485"/>
      <c r="AA318" s="485"/>
      <c r="AB318" s="485"/>
      <c r="AC318" s="485"/>
      <c r="AD318" s="485"/>
      <c r="AE318" s="485"/>
      <c r="AF318" s="485"/>
      <c r="AG318" s="485"/>
      <c r="AH318" s="485"/>
      <c r="AI318" s="485"/>
      <c r="AJ318" s="485"/>
      <c r="AK318" s="485"/>
      <c r="AL318" s="485"/>
      <c r="AM318" s="485"/>
      <c r="AN318" s="485"/>
      <c r="AO318" s="485"/>
      <c r="AP318" s="485"/>
      <c r="AQ318" s="485"/>
      <c r="AR318" s="485"/>
      <c r="AS318" s="485"/>
      <c r="AT318" s="485"/>
      <c r="AU318" s="485"/>
      <c r="AV318" s="485"/>
      <c r="AW318" s="485"/>
      <c r="AX318" s="485"/>
      <c r="AY318" s="485"/>
      <c r="AZ318" s="485"/>
      <c r="BA318" s="485"/>
      <c r="BB318" s="485"/>
      <c r="BC318" s="485"/>
      <c r="BD318" s="485"/>
      <c r="BE318" s="485"/>
      <c r="BF318" s="485"/>
      <c r="BG318" s="485"/>
      <c r="BH318" s="485"/>
      <c r="BI318" s="485"/>
      <c r="BJ318" s="485"/>
      <c r="BK318" s="485"/>
      <c r="BL318" s="485"/>
      <c r="BM318" s="485"/>
      <c r="BN318" s="485"/>
      <c r="BO318" s="485"/>
      <c r="BP318" s="485"/>
      <c r="BQ318" s="485"/>
      <c r="BR318" s="485"/>
      <c r="BS318" s="485"/>
      <c r="BT318" s="485"/>
      <c r="BU318" s="485"/>
      <c r="BV318" s="485"/>
      <c r="BW318" s="485"/>
      <c r="BX318" s="485"/>
      <c r="BY318" s="485"/>
      <c r="BZ318" s="485"/>
      <c r="CA318" s="485"/>
      <c r="CB318" s="485"/>
      <c r="CC318" s="37"/>
      <c r="CD318" s="317"/>
      <c r="CE318" s="317"/>
      <c r="CF318" s="8" t="s">
        <v>208</v>
      </c>
      <c r="CG318" s="321"/>
      <c r="CH318" s="321">
        <f ca="1">IF(CH315=0,0,
IF(CH315&lt;1,0,
IF($O312-CH313&lt;&gt;$O312,-PMT(Insert_Finance!$D$32,$O312,OFFSET(CH315,,(CH313-$O312),1,1),0,0),
IF(CH313=0,0,CG318))))</f>
        <v>0</v>
      </c>
      <c r="CI318" s="321">
        <f ca="1">IF(CI315=0,0,
IF(CI315&lt;1,0,
IF($O312-CI313&lt;&gt;$O312,-PMT(Insert_Finance!$D$32,$O312,OFFSET(CI315,,(CI313-$O312),1,1),0,0),
IF(CI313=0,0,CH318))))</f>
        <v>0</v>
      </c>
      <c r="CJ318" s="321">
        <f ca="1">IF(CJ315=0,0,
IF(CJ315&lt;1,0,
IF($O312-CJ313&lt;&gt;$O312,-PMT(Insert_Finance!$D$32,$O312,OFFSET(CJ315,,(CJ313-$O312),1,1),0,0),
IF(CJ313=0,0,CI318))))</f>
        <v>0</v>
      </c>
      <c r="CK318" s="321">
        <f ca="1">IF(CK315=0,0,
IF(CK315&lt;1,0,
IF($O312-CK313&lt;&gt;$O312,-PMT(Insert_Finance!$D$32,$O312,OFFSET(CK315,,(CK313-$O312),1,1),0,0),
IF(CK313=0,0,CJ318))))</f>
        <v>0</v>
      </c>
      <c r="CL318" s="321">
        <f ca="1">IF(CL315=0,0,
IF(CL315&lt;1,0,
IF($O312-CL313&lt;&gt;$O312,-PMT(Insert_Finance!$D$32,$O312,OFFSET(CL315,,(CL313-$O312),1,1),0,0),
IF(CL313=0,0,CK318))))</f>
        <v>0</v>
      </c>
      <c r="CM318" s="321">
        <f ca="1">IF(CM315=0,0,
IF(CM315&lt;1,0,
IF($O312-CM313&lt;&gt;$O312,-PMT(Insert_Finance!$D$32,$O312,OFFSET(CM315,,(CM313-$O312),1,1),0,0),
IF(CM313=0,0,CL318))))</f>
        <v>0</v>
      </c>
      <c r="CN318" s="321">
        <f ca="1">IF(CN315=0,0,
IF(CN315&lt;1,0,
IF($O312-CN313&lt;&gt;$O312,-PMT(Insert_Finance!$D$32,$O312,OFFSET(CN315,,(CN313-$O312),1,1),0,0),
IF(CN313=0,0,CM318))))</f>
        <v>0</v>
      </c>
      <c r="CO318" s="321">
        <f ca="1">IF(CO315=0,0,
IF(CO315&lt;1,0,
IF($O312-CO313&lt;&gt;$O312,-PMT(Insert_Finance!$D$32,$O312,OFFSET(CO315,,(CO313-$O312),1,1),0,0),
IF(CO313=0,0,CN318))))</f>
        <v>0</v>
      </c>
      <c r="CP318" s="321">
        <f ca="1">IF(CP315=0,0,
IF(CP315&lt;1,0,
IF($O312-CP313&lt;&gt;$O312,-PMT(Insert_Finance!$D$32,$O312,OFFSET(CP315,,(CP313-$O312),1,1),0,0),
IF(CP313=0,0,CO318))))</f>
        <v>0</v>
      </c>
      <c r="CQ318" s="321">
        <f ca="1">IF(CQ315=0,0,
IF(CQ315&lt;1,0,
IF($O312-CQ313&lt;&gt;$O312,-PMT(Insert_Finance!$D$32,$O312,OFFSET(CQ315,,(CQ313-$O312),1,1),0,0),
IF(CQ313=0,0,CP318))))</f>
        <v>0</v>
      </c>
      <c r="CR318" s="321">
        <f ca="1">IF(CR315=0,0,
IF(CR315&lt;1,0,
IF($O312-CR313&lt;&gt;$O312,-PMT(Insert_Finance!$D$32,$O312,OFFSET(CR315,,(CR313-$O312),1,1),0,0),
IF(CR313=0,0,CQ318))))</f>
        <v>0</v>
      </c>
      <c r="CS318" s="321">
        <f ca="1">IF(CS315=0,0,
IF(CS315&lt;1,0,
IF($O312-CS313&lt;&gt;$O312,-PMT(Insert_Finance!$D$32,$O312,OFFSET(CS315,,(CS313-$O312),1,1),0,0),
IF(CS313=0,0,CR318))))</f>
        <v>0</v>
      </c>
      <c r="CT318" s="321">
        <f ca="1">IF(CT315=0,0,
IF(CT315&lt;1,0,
IF($O312-CT313&lt;&gt;$O312,-PMT(Insert_Finance!$D$32,$O312,OFFSET(CT315,,(CT313-$O312),1,1),0,0),
IF(CT313=0,0,CS318))))</f>
        <v>0</v>
      </c>
      <c r="CU318" s="321">
        <f ca="1">IF(CU315=0,0,
IF(CU315&lt;1,0,
IF($O312-CU313&lt;&gt;$O312,-PMT(Insert_Finance!$D$32,$O312,OFFSET(CU315,,(CU313-$O312),1,1),0,0),
IF(CU313=0,0,CT318))))</f>
        <v>0</v>
      </c>
      <c r="CV318" s="321">
        <f ca="1">IF(CV315=0,0,
IF(CV315&lt;1,0,
IF($O312-CV313&lt;&gt;$O312,-PMT(Insert_Finance!$D$32,$O312,OFFSET(CV315,,(CV313-$O312),1,1),0,0),
IF(CV313=0,0,CU318))))</f>
        <v>0</v>
      </c>
      <c r="CW318" s="321">
        <f ca="1">IF(CW315=0,0,
IF(CW315&lt;1,0,
IF($O312-CW313&lt;&gt;$O312,-PMT(Insert_Finance!$D$32,$O312,OFFSET(CW315,,(CW313-$O312),1,1),0,0),
IF(CW313=0,0,CV318))))</f>
        <v>0</v>
      </c>
      <c r="CX318" s="321">
        <f ca="1">IF(CX315=0,0,
IF(CX315&lt;1,0,
IF($O312-CX313&lt;&gt;$O312,-PMT(Insert_Finance!$D$32,$O312,OFFSET(CX315,,(CX313-$O312),1,1),0,0),
IF(CX313=0,0,CW318))))</f>
        <v>0</v>
      </c>
      <c r="CY318" s="321">
        <f ca="1">IF(CY315=0,0,
IF(CY315&lt;1,0,
IF($O312-CY313&lt;&gt;$O312,-PMT(Insert_Finance!$D$32,$O312,OFFSET(CY315,,(CY313-$O312),1,1),0,0),
IF(CY313=0,0,CX318))))</f>
        <v>0</v>
      </c>
      <c r="CZ318" s="321">
        <f ca="1">IF(CZ315=0,0,
IF(CZ315&lt;1,0,
IF($O312-CZ313&lt;&gt;$O312,-PMT(Insert_Finance!$D$32,$O312,OFFSET(CZ315,,(CZ313-$O312),1,1),0,0),
IF(CZ313=0,0,CY318))))</f>
        <v>0</v>
      </c>
      <c r="DA318" s="321">
        <f ca="1">IF(DA315=0,0,
IF(DA315&lt;1,0,
IF($O312-DA313&lt;&gt;$O312,-PMT(Insert_Finance!$D$32,$O312,OFFSET(DA315,,(DA313-$O312),1,1),0,0),
IF(DA313=0,0,CZ318))))</f>
        <v>0</v>
      </c>
    </row>
    <row r="319" spans="2:105" ht="30" customHeight="1" collapsed="1">
      <c r="B319" s="287"/>
      <c r="C319" s="310" t="str">
        <f>IF(Insert_Villages!B50="","",Insert_Villages!B50)</f>
        <v/>
      </c>
      <c r="D319" s="310"/>
      <c r="E319" s="310">
        <f>Insert_Villages!E50</f>
        <v>0</v>
      </c>
      <c r="F319" s="311" t="str">
        <f>_xlfn.IFNA(INDEX(Table_Def[[Asset category]:[Unit]],MATCH(Insert_Assets!C319,Table_Def[Asset category],0),2),"")</f>
        <v/>
      </c>
      <c r="G319" s="481"/>
      <c r="H319" s="440" t="s">
        <v>221</v>
      </c>
      <c r="I319" s="544">
        <f t="shared" si="885"/>
        <v>0</v>
      </c>
      <c r="J319" s="376"/>
      <c r="K319" s="377"/>
      <c r="L319" s="544">
        <f t="shared" si="979"/>
        <v>0</v>
      </c>
      <c r="M319" s="543">
        <f t="shared" si="934"/>
        <v>1</v>
      </c>
      <c r="N319" s="544">
        <f t="shared" si="857"/>
        <v>0</v>
      </c>
      <c r="O319" s="208">
        <f>_xlfn.IFNA(IF(INDEX(Table_Def[],MATCH(C319,Table_Def[Asset category],0),3)=0,20,INDEX(Table_Def[],MATCH(C319,Table_Def[Asset category],0),3)),0)</f>
        <v>0</v>
      </c>
      <c r="Q319" s="11"/>
      <c r="R319" s="208"/>
      <c r="S319" s="208"/>
      <c r="T319" s="208"/>
      <c r="U319" s="485">
        <f>SUMIF($CH$7:$DA$7,U$16,$CH323:$DA323)</f>
        <v>0</v>
      </c>
      <c r="V319" s="485">
        <f>SUMIF($CH$7:$DA$7,U$16,$CH322:$DA322)</f>
        <v>0</v>
      </c>
      <c r="W319" s="485">
        <f>SUMIF($CH$7:$DA$7,U$16,$CH324:$DA324)</f>
        <v>0</v>
      </c>
      <c r="X319" s="485">
        <f>SUMIF($CH$7:$DA$7,X$16,$CH323:$DA323)</f>
        <v>0</v>
      </c>
      <c r="Y319" s="485">
        <f>SUMIF($CH$7:$DA$7,X$16,$CH322:$DA322)</f>
        <v>0</v>
      </c>
      <c r="Z319" s="485">
        <f>SUMIF($CH$7:$DA$7,X$16,$CH324:$DA324)</f>
        <v>0</v>
      </c>
      <c r="AA319" s="485">
        <f>SUMIF($CH$7:$DA$7,AA$16,$CH323:$DA323)</f>
        <v>0</v>
      </c>
      <c r="AB319" s="485">
        <f>SUMIF($CH$7:$DA$7,AA$16,$CH322:$DA322)</f>
        <v>0</v>
      </c>
      <c r="AC319" s="485">
        <f>SUMIF($CH$7:$DA$7,AA$16,$CH324:$DA324)</f>
        <v>0</v>
      </c>
      <c r="AD319" s="485">
        <f>SUMIF($CH$7:$DA$7,AD$16,$CH323:$DA323)</f>
        <v>0</v>
      </c>
      <c r="AE319" s="485">
        <f>SUMIF($CH$7:$DA$7,AD$16,$CH322:$DA322)</f>
        <v>0</v>
      </c>
      <c r="AF319" s="485">
        <f>SUMIF($CH$7:$DA$7,AD$16,$CH324:$DA324)</f>
        <v>0</v>
      </c>
      <c r="AG319" s="485">
        <f>SUMIF($CH$7:$DA$7,AG$16,$CH323:$DA323)</f>
        <v>0</v>
      </c>
      <c r="AH319" s="485">
        <f>SUMIF($CH$7:$DA$7,AG$16,$CH322:$DA322)</f>
        <v>0</v>
      </c>
      <c r="AI319" s="485">
        <f>SUMIF($CH$7:$DA$7,AG$16,$CH324:$DA324)</f>
        <v>0</v>
      </c>
      <c r="AJ319" s="485">
        <f>SUMIF($CH$7:$DA$7,AJ$16,$CH323:$DA323)</f>
        <v>0</v>
      </c>
      <c r="AK319" s="485">
        <f>SUMIF($CH$7:$DA$7,AJ$16,$CH322:$DA322)</f>
        <v>0</v>
      </c>
      <c r="AL319" s="485">
        <f>SUMIF($CH$7:$DA$7,AJ$16,$CH324:$DA324)</f>
        <v>0</v>
      </c>
      <c r="AM319" s="485">
        <f>SUMIF($CH$7:$DA$7,AM$16,$CH323:$DA323)</f>
        <v>0</v>
      </c>
      <c r="AN319" s="485">
        <f>SUMIF($CH$7:$DA$7,AM$16,$CH322:$DA322)</f>
        <v>0</v>
      </c>
      <c r="AO319" s="485">
        <f>SUMIF($CH$7:$DA$7,AM$16,$CH324:$DA324)</f>
        <v>0</v>
      </c>
      <c r="AP319" s="485">
        <f>SUMIF($CH$7:$DA$7,AP$16,$CH323:$DA323)</f>
        <v>0</v>
      </c>
      <c r="AQ319" s="485">
        <f>SUMIF($CH$7:$DA$7,AP$16,$CH322:$DA322)</f>
        <v>0</v>
      </c>
      <c r="AR319" s="485">
        <f>SUMIF($CH$7:$DA$7,AP$16,$CH324:$DA324)</f>
        <v>0</v>
      </c>
      <c r="AS319" s="485">
        <f>SUMIF($CH$7:$DA$7,AS$16,$CH323:$DA323)</f>
        <v>0</v>
      </c>
      <c r="AT319" s="485">
        <f>SUMIF($CH$7:$DA$7,AS$16,$CH322:$DA322)</f>
        <v>0</v>
      </c>
      <c r="AU319" s="485">
        <f>SUMIF($CH$7:$DA$7,AS$16,$CH324:$DA324)</f>
        <v>0</v>
      </c>
      <c r="AV319" s="485">
        <f>SUMIF($CH$7:$DA$7,AV$16,$CH323:$DA323)</f>
        <v>0</v>
      </c>
      <c r="AW319" s="485">
        <f>SUMIF($CH$7:$DA$7,AV$16,$CH322:$DA322)</f>
        <v>0</v>
      </c>
      <c r="AX319" s="485">
        <f>SUMIF($CH$7:$DA$7,AV$16,$CH324:$DA324)</f>
        <v>0</v>
      </c>
      <c r="AY319" s="485">
        <f>SUMIF($CH$7:$DA$7,AY$16,$CH323:$DA323)</f>
        <v>0</v>
      </c>
      <c r="AZ319" s="485">
        <f>SUMIF($CH$7:$DA$7,AY$16,$CH322:$DA322)</f>
        <v>0</v>
      </c>
      <c r="BA319" s="485">
        <f>SUMIF($CH$7:$DA$7,AY$16,$CH324:$DA324)</f>
        <v>0</v>
      </c>
      <c r="BB319" s="485">
        <f>SUMIF($CH$7:$DA$7,BB$16,$CH323:$DA323)</f>
        <v>0</v>
      </c>
      <c r="BC319" s="485">
        <f>SUMIF($CH$7:$DA$7,BB$16,$CH322:$DA322)</f>
        <v>0</v>
      </c>
      <c r="BD319" s="485">
        <f>SUMIF($CH$7:$DA$7,BB$16,$CH324:$DA324)</f>
        <v>0</v>
      </c>
      <c r="BE319" s="485">
        <f>SUMIF($CH$7:$DA$7,BE$16,$CH323:$DA323)</f>
        <v>0</v>
      </c>
      <c r="BF319" s="485">
        <f>SUMIF($CH$7:$DA$7,BE$16,$CH322:$DA322)</f>
        <v>0</v>
      </c>
      <c r="BG319" s="485">
        <f>SUMIF($CH$7:$DA$7,BE$16,$CH324:$DA324)</f>
        <v>0</v>
      </c>
      <c r="BH319" s="485">
        <f>SUMIF($CH$7:$DA$7,BH$16,$CH323:$DA323)</f>
        <v>0</v>
      </c>
      <c r="BI319" s="485">
        <f>SUMIF($CH$7:$DA$7,BH$16,$CH322:$DA322)</f>
        <v>0</v>
      </c>
      <c r="BJ319" s="485">
        <f>SUMIF($CH$7:$DA$7,BH$16,$CH324:$DA324)</f>
        <v>0</v>
      </c>
      <c r="BK319" s="485">
        <f>SUMIF($CH$7:$DA$7,BK$16,$CH323:$DA323)</f>
        <v>0</v>
      </c>
      <c r="BL319" s="485">
        <f>SUMIF($CH$7:$DA$7,BK$16,$CH322:$DA322)</f>
        <v>0</v>
      </c>
      <c r="BM319" s="485">
        <f>SUMIF($CH$7:$DA$7,BK$16,$CH324:$DA324)</f>
        <v>0</v>
      </c>
      <c r="BN319" s="485">
        <f>SUMIF($CH$7:$DA$7,BN$16,$CH323:$DA323)</f>
        <v>0</v>
      </c>
      <c r="BO319" s="485">
        <f>SUMIF($CH$7:$DA$7,BN$16,$CH322:$DA322)</f>
        <v>0</v>
      </c>
      <c r="BP319" s="485">
        <f>SUMIF($CH$7:$DA$7,BN$16,$CH324:$DA324)</f>
        <v>0</v>
      </c>
      <c r="BQ319" s="485">
        <f>SUMIF($CH$7:$DA$7,BQ$16,$CH323:$DA323)</f>
        <v>0</v>
      </c>
      <c r="BR319" s="485">
        <f>SUMIF($CH$7:$DA$7,BQ$16,$CH322:$DA322)</f>
        <v>0</v>
      </c>
      <c r="BS319" s="485">
        <f>SUMIF($CH$7:$DA$7,BQ$16,$CH324:$DA324)</f>
        <v>0</v>
      </c>
      <c r="BT319" s="485">
        <f>SUMIF($CH$7:$DA$7,BT$16,$CH323:$DA323)</f>
        <v>0</v>
      </c>
      <c r="BU319" s="485">
        <f>SUMIF($CH$7:$DA$7,BT$16,$CH322:$DA322)</f>
        <v>0</v>
      </c>
      <c r="BV319" s="485">
        <f>SUMIF($CH$7:$DA$7,BT$16,$CH324:$DA324)</f>
        <v>0</v>
      </c>
      <c r="BW319" s="485">
        <f>SUMIF($CH$7:$DA$7,BW$16,$CH323:$DA323)</f>
        <v>0</v>
      </c>
      <c r="BX319" s="485">
        <f>SUMIF($CH$7:$DA$7,BW$16,$CH322:$DA322)</f>
        <v>0</v>
      </c>
      <c r="BY319" s="485">
        <f>SUMIF($CH$7:$DA$7,BW$16,$CH324:$DA324)</f>
        <v>0</v>
      </c>
      <c r="BZ319" s="485">
        <f>SUMIF($CH$7:$DA$7,BZ$16,$CH323:$DA323)</f>
        <v>0</v>
      </c>
      <c r="CA319" s="485">
        <f>SUMIF($CH$7:$DA$7,BZ$16,$CH322:$DA322)</f>
        <v>0</v>
      </c>
      <c r="CB319" s="485">
        <f>SUMIF($CH$7:$DA$7,BZ$16,$CH324:$DA324)</f>
        <v>0</v>
      </c>
      <c r="CC319" s="37"/>
      <c r="CD319" s="317"/>
      <c r="CE319" s="317"/>
      <c r="CG319" s="72"/>
      <c r="CH319" s="321"/>
    </row>
    <row r="320" spans="2:105" ht="15" hidden="1" customHeight="1" outlineLevel="1">
      <c r="B320" s="287"/>
      <c r="C320" s="310"/>
      <c r="D320" s="310"/>
      <c r="E320" s="310"/>
      <c r="F320" s="311" t="str">
        <f>_xlfn.IFNA(INDEX(Table_Def[[Asset category]:[Unit]],MATCH(Insert_Assets!C320,Table_Def[Asset category],0),2),"")</f>
        <v/>
      </c>
      <c r="G320" s="481"/>
      <c r="H320" s="440" t="s">
        <v>221</v>
      </c>
      <c r="I320" s="544">
        <f t="shared" si="885"/>
        <v>0</v>
      </c>
      <c r="J320" s="378"/>
      <c r="K320" s="379"/>
      <c r="L320" s="544">
        <f t="shared" si="979"/>
        <v>0</v>
      </c>
      <c r="M320" s="543">
        <f t="shared" si="934"/>
        <v>1</v>
      </c>
      <c r="N320" s="544">
        <f t="shared" si="857"/>
        <v>0</v>
      </c>
      <c r="O320" s="208">
        <f>_xlfn.IFNA(IF(INDEX(Table_Def[],MATCH(C320,Table_Def[Asset category],0),3)=0,20,INDEX(Table_Def[],MATCH(C320,Table_Def[Asset category],0),3)),0)</f>
        <v>0</v>
      </c>
      <c r="Q320" s="11"/>
      <c r="R320" s="208"/>
      <c r="S320" s="208"/>
      <c r="T320" s="208"/>
      <c r="U320" s="485"/>
      <c r="V320" s="485"/>
      <c r="W320" s="485"/>
      <c r="X320" s="485"/>
      <c r="Y320" s="485"/>
      <c r="Z320" s="485"/>
      <c r="AA320" s="485"/>
      <c r="AB320" s="485"/>
      <c r="AC320" s="485"/>
      <c r="AD320" s="485"/>
      <c r="AE320" s="485"/>
      <c r="AF320" s="485"/>
      <c r="AG320" s="485"/>
      <c r="AH320" s="485"/>
      <c r="AI320" s="485"/>
      <c r="AJ320" s="485"/>
      <c r="AK320" s="485"/>
      <c r="AL320" s="485"/>
      <c r="AM320" s="485"/>
      <c r="AN320" s="485"/>
      <c r="AO320" s="485"/>
      <c r="AP320" s="485"/>
      <c r="AQ320" s="485"/>
      <c r="AR320" s="485"/>
      <c r="AS320" s="485"/>
      <c r="AT320" s="485"/>
      <c r="AU320" s="485"/>
      <c r="AV320" s="485"/>
      <c r="AW320" s="485"/>
      <c r="AX320" s="485"/>
      <c r="AY320" s="485"/>
      <c r="AZ320" s="485"/>
      <c r="BA320" s="485"/>
      <c r="BB320" s="485"/>
      <c r="BC320" s="485"/>
      <c r="BD320" s="485"/>
      <c r="BE320" s="485"/>
      <c r="BF320" s="485"/>
      <c r="BG320" s="485"/>
      <c r="BH320" s="485"/>
      <c r="BI320" s="485"/>
      <c r="BJ320" s="485"/>
      <c r="BK320" s="485"/>
      <c r="BL320" s="485"/>
      <c r="BM320" s="485"/>
      <c r="BN320" s="485"/>
      <c r="BO320" s="485"/>
      <c r="BP320" s="485"/>
      <c r="BQ320" s="485"/>
      <c r="BR320" s="485"/>
      <c r="BS320" s="485"/>
      <c r="BT320" s="485"/>
      <c r="BU320" s="485"/>
      <c r="BV320" s="485"/>
      <c r="BW320" s="485"/>
      <c r="BX320" s="485"/>
      <c r="BY320" s="485"/>
      <c r="BZ320" s="485"/>
      <c r="CA320" s="485"/>
      <c r="CB320" s="485"/>
      <c r="CC320" s="37"/>
      <c r="CD320" s="317"/>
      <c r="CE320" s="317"/>
      <c r="CF320" s="8" t="s">
        <v>218</v>
      </c>
      <c r="CG320" s="72"/>
      <c r="CH320" s="320">
        <f>IF($J319=CH$7,$O319,
IF(CG319&gt;0,CG319-1,0))</f>
        <v>0</v>
      </c>
      <c r="CI320" s="320">
        <f ca="1">IF(OR($J319=CI$7,CH321=$O319),$O319,
IF(CH320&gt;0,CH320-1,0))</f>
        <v>0</v>
      </c>
      <c r="CJ320" s="320">
        <f t="shared" ref="CJ320" ca="1" si="983">IF(OR($J319=CJ$7,CI321=$O319),$O319,
IF(CI320&gt;0,CI320-1,0))</f>
        <v>0</v>
      </c>
      <c r="CK320" s="320">
        <f t="shared" ref="CK320" ca="1" si="984">IF(OR($J319=CK$7,CJ321=$O319),$O319,
IF(CJ320&gt;0,CJ320-1,0))</f>
        <v>0</v>
      </c>
      <c r="CL320" s="320">
        <f t="shared" ref="CL320" ca="1" si="985">IF(OR($J319=CL$7,CK321=$O319),$O319,
IF(CK320&gt;0,CK320-1,0))</f>
        <v>0</v>
      </c>
      <c r="CM320" s="320">
        <f t="shared" ref="CM320" ca="1" si="986">IF(OR($J319=CM$7,CL321=$O319),$O319,
IF(CL320&gt;0,CL320-1,0))</f>
        <v>0</v>
      </c>
      <c r="CN320" s="320">
        <f t="shared" ref="CN320" ca="1" si="987">IF(OR($J319=CN$7,CM321=$O319),$O319,
IF(CM320&gt;0,CM320-1,0))</f>
        <v>0</v>
      </c>
      <c r="CO320" s="320">
        <f t="shared" ref="CO320" ca="1" si="988">IF(OR($J319=CO$7,CN321=$O319),$O319,
IF(CN320&gt;0,CN320-1,0))</f>
        <v>0</v>
      </c>
      <c r="CP320" s="320">
        <f t="shared" ref="CP320" ca="1" si="989">IF(OR($J319=CP$7,CO321=$O319),$O319,
IF(CO320&gt;0,CO320-1,0))</f>
        <v>0</v>
      </c>
      <c r="CQ320" s="320">
        <f t="shared" ref="CQ320" ca="1" si="990">IF(OR($J319=CQ$7,CP321=$O319),$O319,
IF(CP320&gt;0,CP320-1,0))</f>
        <v>0</v>
      </c>
      <c r="CR320" s="320">
        <f t="shared" ref="CR320" ca="1" si="991">IF(OR($J319=CR$7,CQ321=$O319),$O319,
IF(CQ320&gt;0,CQ320-1,0))</f>
        <v>0</v>
      </c>
      <c r="CS320" s="320">
        <f t="shared" ref="CS320" ca="1" si="992">IF(OR($J319=CS$7,CR321=$O319),$O319,
IF(CR320&gt;0,CR320-1,0))</f>
        <v>0</v>
      </c>
      <c r="CT320" s="320">
        <f t="shared" ref="CT320" ca="1" si="993">IF(OR($J319=CT$7,CS321=$O319),$O319,
IF(CS320&gt;0,CS320-1,0))</f>
        <v>0</v>
      </c>
      <c r="CU320" s="320">
        <f t="shared" ref="CU320" ca="1" si="994">IF(OR($J319=CU$7,CT321=$O319),$O319,
IF(CT320&gt;0,CT320-1,0))</f>
        <v>0</v>
      </c>
      <c r="CV320" s="320">
        <f t="shared" ref="CV320" ca="1" si="995">IF(OR($J319=CV$7,CU321=$O319),$O319,
IF(CU320&gt;0,CU320-1,0))</f>
        <v>0</v>
      </c>
      <c r="CW320" s="320">
        <f t="shared" ref="CW320" ca="1" si="996">IF(OR($J319=CW$7,CV321=$O319),$O319,
IF(CV320&gt;0,CV320-1,0))</f>
        <v>0</v>
      </c>
      <c r="CX320" s="320">
        <f t="shared" ref="CX320" ca="1" si="997">IF(OR($J319=CX$7,CW321=$O319),$O319,
IF(CW320&gt;0,CW320-1,0))</f>
        <v>0</v>
      </c>
      <c r="CY320" s="320">
        <f t="shared" ref="CY320" ca="1" si="998">IF(OR($J319=CY$7,CX321=$O319),$O319,
IF(CX320&gt;0,CX320-1,0))</f>
        <v>0</v>
      </c>
      <c r="CZ320" s="320">
        <f t="shared" ref="CZ320" ca="1" si="999">IF(OR($J319=CZ$7,CY321=$O319),$O319,
IF(CY320&gt;0,CY320-1,0))</f>
        <v>0</v>
      </c>
      <c r="DA320" s="320">
        <f t="shared" ref="DA320" ca="1" si="1000">IF(OR($J319=DA$7,CZ321=$O319),$O319,
IF(CZ320&gt;0,CZ320-1,0))</f>
        <v>0</v>
      </c>
    </row>
    <row r="321" spans="2:105" ht="15" hidden="1" customHeight="1" outlineLevel="1">
      <c r="B321" s="287"/>
      <c r="C321" s="310"/>
      <c r="D321" s="310"/>
      <c r="E321" s="310"/>
      <c r="F321" s="311" t="str">
        <f>_xlfn.IFNA(INDEX(Table_Def[[Asset category]:[Unit]],MATCH(Insert_Assets!C321,Table_Def[Asset category],0),2),"")</f>
        <v/>
      </c>
      <c r="G321" s="481"/>
      <c r="H321" s="440" t="s">
        <v>221</v>
      </c>
      <c r="I321" s="544">
        <f t="shared" si="885"/>
        <v>0</v>
      </c>
      <c r="J321" s="378"/>
      <c r="K321" s="379"/>
      <c r="L321" s="544"/>
      <c r="M321" s="543">
        <f t="shared" si="934"/>
        <v>1</v>
      </c>
      <c r="N321" s="544">
        <f t="shared" si="857"/>
        <v>0</v>
      </c>
      <c r="O321" s="208">
        <f>_xlfn.IFNA(IF(INDEX(Table_Def[],MATCH(C321,Table_Def[Asset category],0),3)=0,20,INDEX(Table_Def[],MATCH(C321,Table_Def[Asset category],0),3)),0)</f>
        <v>0</v>
      </c>
      <c r="Q321" s="11"/>
      <c r="R321" s="208"/>
      <c r="S321" s="208"/>
      <c r="T321" s="208"/>
      <c r="U321" s="485"/>
      <c r="V321" s="485"/>
      <c r="W321" s="485"/>
      <c r="X321" s="485"/>
      <c r="Y321" s="485"/>
      <c r="Z321" s="485"/>
      <c r="AA321" s="485"/>
      <c r="AB321" s="485"/>
      <c r="AC321" s="485"/>
      <c r="AD321" s="485"/>
      <c r="AE321" s="485"/>
      <c r="AF321" s="485"/>
      <c r="AG321" s="485"/>
      <c r="AH321" s="485"/>
      <c r="AI321" s="485"/>
      <c r="AJ321" s="485"/>
      <c r="AK321" s="485"/>
      <c r="AL321" s="485"/>
      <c r="AM321" s="485"/>
      <c r="AN321" s="485"/>
      <c r="AO321" s="485"/>
      <c r="AP321" s="485"/>
      <c r="AQ321" s="485"/>
      <c r="AR321" s="485"/>
      <c r="AS321" s="485"/>
      <c r="AT321" s="485"/>
      <c r="AU321" s="485"/>
      <c r="AV321" s="485"/>
      <c r="AW321" s="485"/>
      <c r="AX321" s="485"/>
      <c r="AY321" s="485"/>
      <c r="AZ321" s="485"/>
      <c r="BA321" s="485"/>
      <c r="BB321" s="485"/>
      <c r="BC321" s="485"/>
      <c r="BD321" s="485"/>
      <c r="BE321" s="485"/>
      <c r="BF321" s="485"/>
      <c r="BG321" s="485"/>
      <c r="BH321" s="485"/>
      <c r="BI321" s="485"/>
      <c r="BJ321" s="485"/>
      <c r="BK321" s="485"/>
      <c r="BL321" s="485"/>
      <c r="BM321" s="485"/>
      <c r="BN321" s="485"/>
      <c r="BO321" s="485"/>
      <c r="BP321" s="485"/>
      <c r="BQ321" s="485"/>
      <c r="BR321" s="485"/>
      <c r="BS321" s="485"/>
      <c r="BT321" s="485"/>
      <c r="BU321" s="485"/>
      <c r="BV321" s="485"/>
      <c r="BW321" s="485"/>
      <c r="BX321" s="485"/>
      <c r="BY321" s="485"/>
      <c r="BZ321" s="485"/>
      <c r="CA321" s="485"/>
      <c r="CB321" s="485"/>
      <c r="CC321" s="37"/>
      <c r="CD321" s="317"/>
      <c r="CE321" s="317"/>
      <c r="CF321" s="8" t="s">
        <v>219</v>
      </c>
      <c r="CG321" s="72"/>
      <c r="CH321" s="320">
        <f t="shared" ref="CH321" ca="1" si="1001">IF(AND(CH320=$O319,CH320&gt;0),1,IF(CH320=0,0,OFFSET(CH320,,(CH320-$O319),1,1)-CH320+1))</f>
        <v>0</v>
      </c>
      <c r="CI321" s="320">
        <f ca="1">IF(AND(CI320=$O319,CI320&gt;0),1,IF(CI320=0,0,OFFSET(CI320,,(CI320-$O319),1,1)-CI320+1))</f>
        <v>0</v>
      </c>
      <c r="CJ321" s="320">
        <f t="shared" ref="CJ321:DA321" ca="1" si="1002">IF(AND(CJ320=$O319,CJ320&gt;0),1,IF(CJ320=0,0,OFFSET(CJ320,,(CJ320-$O319),1,1)-CJ320+1))</f>
        <v>0</v>
      </c>
      <c r="CK321" s="320">
        <f t="shared" ca="1" si="1002"/>
        <v>0</v>
      </c>
      <c r="CL321" s="320">
        <f t="shared" ca="1" si="1002"/>
        <v>0</v>
      </c>
      <c r="CM321" s="320">
        <f t="shared" ca="1" si="1002"/>
        <v>0</v>
      </c>
      <c r="CN321" s="320">
        <f t="shared" ca="1" si="1002"/>
        <v>0</v>
      </c>
      <c r="CO321" s="320">
        <f t="shared" ca="1" si="1002"/>
        <v>0</v>
      </c>
      <c r="CP321" s="320">
        <f t="shared" ca="1" si="1002"/>
        <v>0</v>
      </c>
      <c r="CQ321" s="320">
        <f t="shared" ca="1" si="1002"/>
        <v>0</v>
      </c>
      <c r="CR321" s="320">
        <f t="shared" ca="1" si="1002"/>
        <v>0</v>
      </c>
      <c r="CS321" s="320">
        <f t="shared" ca="1" si="1002"/>
        <v>0</v>
      </c>
      <c r="CT321" s="320">
        <f t="shared" ca="1" si="1002"/>
        <v>0</v>
      </c>
      <c r="CU321" s="320">
        <f t="shared" ca="1" si="1002"/>
        <v>0</v>
      </c>
      <c r="CV321" s="320">
        <f t="shared" ca="1" si="1002"/>
        <v>0</v>
      </c>
      <c r="CW321" s="320">
        <f t="shared" ca="1" si="1002"/>
        <v>0</v>
      </c>
      <c r="CX321" s="320">
        <f t="shared" ca="1" si="1002"/>
        <v>0</v>
      </c>
      <c r="CY321" s="320">
        <f t="shared" ca="1" si="1002"/>
        <v>0</v>
      </c>
      <c r="CZ321" s="320">
        <f t="shared" ca="1" si="1002"/>
        <v>0</v>
      </c>
      <c r="DA321" s="320">
        <f t="shared" ca="1" si="1002"/>
        <v>0</v>
      </c>
    </row>
    <row r="322" spans="2:105" ht="15" hidden="1" customHeight="1" outlineLevel="1">
      <c r="B322" s="287"/>
      <c r="C322" s="310"/>
      <c r="D322" s="310"/>
      <c r="E322" s="310"/>
      <c r="F322" s="311" t="str">
        <f>_xlfn.IFNA(INDEX(Table_Def[[Asset category]:[Unit]],MATCH(Insert_Assets!C322,Table_Def[Asset category],0),2),"")</f>
        <v/>
      </c>
      <c r="G322" s="481"/>
      <c r="H322" s="440" t="s">
        <v>221</v>
      </c>
      <c r="I322" s="544">
        <f t="shared" si="885"/>
        <v>0</v>
      </c>
      <c r="J322" s="378"/>
      <c r="K322" s="379"/>
      <c r="L322" s="544">
        <f t="shared" ref="L322:L327" si="1003">SUMIF($K$21:$K$383,K322,$I$21:$I$383)</f>
        <v>0</v>
      </c>
      <c r="M322" s="543">
        <f t="shared" si="934"/>
        <v>1</v>
      </c>
      <c r="N322" s="544">
        <f t="shared" si="857"/>
        <v>0</v>
      </c>
      <c r="O322" s="208">
        <f>_xlfn.IFNA(IF(INDEX(Table_Def[],MATCH(C322,Table_Def[Asset category],0),3)=0,20,INDEX(Table_Def[],MATCH(C322,Table_Def[Asset category],0),3)),0)</f>
        <v>0</v>
      </c>
      <c r="Q322" s="11"/>
      <c r="R322" s="208"/>
      <c r="S322" s="208"/>
      <c r="T322" s="208"/>
      <c r="U322" s="485"/>
      <c r="V322" s="485"/>
      <c r="W322" s="485"/>
      <c r="X322" s="485"/>
      <c r="Y322" s="485"/>
      <c r="Z322" s="485"/>
      <c r="AA322" s="485"/>
      <c r="AB322" s="485"/>
      <c r="AC322" s="485"/>
      <c r="AD322" s="485"/>
      <c r="AE322" s="485"/>
      <c r="AF322" s="485"/>
      <c r="AG322" s="485"/>
      <c r="AH322" s="485"/>
      <c r="AI322" s="485"/>
      <c r="AJ322" s="485"/>
      <c r="AK322" s="485"/>
      <c r="AL322" s="485"/>
      <c r="AM322" s="485"/>
      <c r="AN322" s="485"/>
      <c r="AO322" s="485"/>
      <c r="AP322" s="485"/>
      <c r="AQ322" s="485"/>
      <c r="AR322" s="485"/>
      <c r="AS322" s="485"/>
      <c r="AT322" s="485"/>
      <c r="AU322" s="485"/>
      <c r="AV322" s="485"/>
      <c r="AW322" s="485"/>
      <c r="AX322" s="485"/>
      <c r="AY322" s="485"/>
      <c r="AZ322" s="485"/>
      <c r="BA322" s="485"/>
      <c r="BB322" s="485"/>
      <c r="BC322" s="485"/>
      <c r="BD322" s="485"/>
      <c r="BE322" s="485"/>
      <c r="BF322" s="485"/>
      <c r="BG322" s="485"/>
      <c r="BH322" s="485"/>
      <c r="BI322" s="485"/>
      <c r="BJ322" s="485"/>
      <c r="BK322" s="485"/>
      <c r="BL322" s="485"/>
      <c r="BM322" s="485"/>
      <c r="BN322" s="485"/>
      <c r="BO322" s="485"/>
      <c r="BP322" s="485"/>
      <c r="BQ322" s="485"/>
      <c r="BR322" s="485"/>
      <c r="BS322" s="485"/>
      <c r="BT322" s="485"/>
      <c r="BU322" s="485"/>
      <c r="BV322" s="485"/>
      <c r="BW322" s="485"/>
      <c r="BX322" s="485"/>
      <c r="BY322" s="485"/>
      <c r="BZ322" s="485"/>
      <c r="CA322" s="485"/>
      <c r="CB322" s="485"/>
      <c r="CC322" s="37"/>
      <c r="CD322" s="317"/>
      <c r="CE322" s="317"/>
      <c r="CF322" s="8" t="s">
        <v>205</v>
      </c>
      <c r="CH322" s="321">
        <f t="shared" ref="CH322:CL322" si="1004">IF($J319=CH$7,$I319*$M319,IF(CH320=$O319,$I319,
IF(CG322&gt;0,+CG322-CG323,0)))</f>
        <v>0</v>
      </c>
      <c r="CI322" s="321">
        <f t="shared" ca="1" si="1004"/>
        <v>0</v>
      </c>
      <c r="CJ322" s="321">
        <f t="shared" ca="1" si="1004"/>
        <v>0</v>
      </c>
      <c r="CK322" s="321">
        <f t="shared" ca="1" si="1004"/>
        <v>0</v>
      </c>
      <c r="CL322" s="321">
        <f t="shared" ca="1" si="1004"/>
        <v>0</v>
      </c>
      <c r="CM322" s="321">
        <f ca="1">IF($J319=CM$7,$I319*$M319,IF(CM320=$O319,$I319,
IF(CL322&gt;0,+CL322-CL323,0)))</f>
        <v>0</v>
      </c>
      <c r="CN322" s="321">
        <f t="shared" ref="CN322:DA322" ca="1" si="1005">IF($J319=CN$7,$I319*$M319,IF(CN320=$O319,$I319,
IF(CM322&gt;0,+CM322-CM323,0)))</f>
        <v>0</v>
      </c>
      <c r="CO322" s="321">
        <f t="shared" ca="1" si="1005"/>
        <v>0</v>
      </c>
      <c r="CP322" s="321">
        <f t="shared" ca="1" si="1005"/>
        <v>0</v>
      </c>
      <c r="CQ322" s="321">
        <f t="shared" ca="1" si="1005"/>
        <v>0</v>
      </c>
      <c r="CR322" s="321">
        <f t="shared" ca="1" si="1005"/>
        <v>0</v>
      </c>
      <c r="CS322" s="321">
        <f t="shared" ca="1" si="1005"/>
        <v>0</v>
      </c>
      <c r="CT322" s="321">
        <f t="shared" ca="1" si="1005"/>
        <v>0</v>
      </c>
      <c r="CU322" s="321">
        <f t="shared" ca="1" si="1005"/>
        <v>0</v>
      </c>
      <c r="CV322" s="321">
        <f t="shared" ca="1" si="1005"/>
        <v>0</v>
      </c>
      <c r="CW322" s="321">
        <f t="shared" ca="1" si="1005"/>
        <v>0</v>
      </c>
      <c r="CX322" s="321">
        <f t="shared" ca="1" si="1005"/>
        <v>0</v>
      </c>
      <c r="CY322" s="321">
        <f t="shared" ca="1" si="1005"/>
        <v>0</v>
      </c>
      <c r="CZ322" s="321">
        <f t="shared" ca="1" si="1005"/>
        <v>0</v>
      </c>
      <c r="DA322" s="321">
        <f t="shared" ca="1" si="1005"/>
        <v>0</v>
      </c>
    </row>
    <row r="323" spans="2:105" ht="15" hidden="1" customHeight="1" outlineLevel="1">
      <c r="B323" s="287"/>
      <c r="C323" s="310"/>
      <c r="D323" s="310"/>
      <c r="E323" s="310"/>
      <c r="F323" s="311" t="str">
        <f>_xlfn.IFNA(INDEX(Table_Def[[Asset category]:[Unit]],MATCH(Insert_Assets!C323,Table_Def[Asset category],0),2),"")</f>
        <v/>
      </c>
      <c r="G323" s="481"/>
      <c r="H323" s="440" t="s">
        <v>221</v>
      </c>
      <c r="I323" s="544">
        <f t="shared" si="885"/>
        <v>0</v>
      </c>
      <c r="J323" s="378"/>
      <c r="K323" s="379"/>
      <c r="L323" s="544">
        <f t="shared" si="1003"/>
        <v>0</v>
      </c>
      <c r="M323" s="543">
        <f t="shared" si="934"/>
        <v>1</v>
      </c>
      <c r="N323" s="544">
        <f t="shared" si="857"/>
        <v>0</v>
      </c>
      <c r="O323" s="208">
        <f>_xlfn.IFNA(IF(INDEX(Table_Def[],MATCH(C323,Table_Def[Asset category],0),3)=0,20,INDEX(Table_Def[],MATCH(C323,Table_Def[Asset category],0),3)),0)</f>
        <v>0</v>
      </c>
      <c r="Q323" s="11"/>
      <c r="R323" s="208"/>
      <c r="S323" s="208"/>
      <c r="T323" s="208"/>
      <c r="U323" s="485"/>
      <c r="V323" s="485"/>
      <c r="W323" s="485"/>
      <c r="X323" s="485"/>
      <c r="Y323" s="485"/>
      <c r="Z323" s="485"/>
      <c r="AA323" s="485"/>
      <c r="AB323" s="485"/>
      <c r="AC323" s="485"/>
      <c r="AD323" s="485"/>
      <c r="AE323" s="485"/>
      <c r="AF323" s="485"/>
      <c r="AG323" s="485"/>
      <c r="AH323" s="485"/>
      <c r="AI323" s="485"/>
      <c r="AJ323" s="485"/>
      <c r="AK323" s="485"/>
      <c r="AL323" s="485"/>
      <c r="AM323" s="485"/>
      <c r="AN323" s="485"/>
      <c r="AO323" s="485"/>
      <c r="AP323" s="485"/>
      <c r="AQ323" s="485"/>
      <c r="AR323" s="485"/>
      <c r="AS323" s="485"/>
      <c r="AT323" s="485"/>
      <c r="AU323" s="485"/>
      <c r="AV323" s="485"/>
      <c r="AW323" s="485"/>
      <c r="AX323" s="485"/>
      <c r="AY323" s="485"/>
      <c r="AZ323" s="485"/>
      <c r="BA323" s="485"/>
      <c r="BB323" s="485"/>
      <c r="BC323" s="485"/>
      <c r="BD323" s="485"/>
      <c r="BE323" s="485"/>
      <c r="BF323" s="485"/>
      <c r="BG323" s="485"/>
      <c r="BH323" s="485"/>
      <c r="BI323" s="485"/>
      <c r="BJ323" s="485"/>
      <c r="BK323" s="485"/>
      <c r="BL323" s="485"/>
      <c r="BM323" s="485"/>
      <c r="BN323" s="485"/>
      <c r="BO323" s="485"/>
      <c r="BP323" s="485"/>
      <c r="BQ323" s="485"/>
      <c r="BR323" s="485"/>
      <c r="BS323" s="485"/>
      <c r="BT323" s="485"/>
      <c r="BU323" s="485"/>
      <c r="BV323" s="485"/>
      <c r="BW323" s="485"/>
      <c r="BX323" s="485"/>
      <c r="BY323" s="485"/>
      <c r="BZ323" s="485"/>
      <c r="CA323" s="485"/>
      <c r="CB323" s="485"/>
      <c r="CC323" s="37"/>
      <c r="CD323" s="317"/>
      <c r="CE323" s="317"/>
      <c r="CF323" s="8" t="s">
        <v>206</v>
      </c>
      <c r="CG323" s="321"/>
      <c r="CH323" s="321" t="e">
        <f>IF(CH324&lt;1,0,CH325-CH324)</f>
        <v>#DIV/0!</v>
      </c>
      <c r="CI323" s="321" t="e">
        <f t="shared" ref="CI323:DA323" ca="1" si="1006">IF(CI324&lt;1,0,CI325-CI324)</f>
        <v>#DIV/0!</v>
      </c>
      <c r="CJ323" s="321" t="e">
        <f t="shared" ca="1" si="1006"/>
        <v>#DIV/0!</v>
      </c>
      <c r="CK323" s="321" t="e">
        <f t="shared" ca="1" si="1006"/>
        <v>#DIV/0!</v>
      </c>
      <c r="CL323" s="321" t="e">
        <f t="shared" ca="1" si="1006"/>
        <v>#DIV/0!</v>
      </c>
      <c r="CM323" s="321" t="e">
        <f t="shared" ca="1" si="1006"/>
        <v>#DIV/0!</v>
      </c>
      <c r="CN323" s="321" t="e">
        <f t="shared" ca="1" si="1006"/>
        <v>#DIV/0!</v>
      </c>
      <c r="CO323" s="321" t="e">
        <f t="shared" ca="1" si="1006"/>
        <v>#DIV/0!</v>
      </c>
      <c r="CP323" s="321" t="e">
        <f t="shared" ca="1" si="1006"/>
        <v>#DIV/0!</v>
      </c>
      <c r="CQ323" s="321" t="e">
        <f t="shared" ca="1" si="1006"/>
        <v>#DIV/0!</v>
      </c>
      <c r="CR323" s="321" t="e">
        <f t="shared" ca="1" si="1006"/>
        <v>#DIV/0!</v>
      </c>
      <c r="CS323" s="321" t="e">
        <f t="shared" ca="1" si="1006"/>
        <v>#DIV/0!</v>
      </c>
      <c r="CT323" s="321" t="e">
        <f t="shared" ca="1" si="1006"/>
        <v>#DIV/0!</v>
      </c>
      <c r="CU323" s="321" t="e">
        <f t="shared" ca="1" si="1006"/>
        <v>#DIV/0!</v>
      </c>
      <c r="CV323" s="321" t="e">
        <f t="shared" ca="1" si="1006"/>
        <v>#DIV/0!</v>
      </c>
      <c r="CW323" s="321" t="e">
        <f t="shared" ca="1" si="1006"/>
        <v>#DIV/0!</v>
      </c>
      <c r="CX323" s="321" t="e">
        <f t="shared" ca="1" si="1006"/>
        <v>#DIV/0!</v>
      </c>
      <c r="CY323" s="321" t="e">
        <f t="shared" ca="1" si="1006"/>
        <v>#DIV/0!</v>
      </c>
      <c r="CZ323" s="321" t="e">
        <f t="shared" ca="1" si="1006"/>
        <v>#DIV/0!</v>
      </c>
      <c r="DA323" s="321" t="e">
        <f t="shared" ca="1" si="1006"/>
        <v>#DIV/0!</v>
      </c>
    </row>
    <row r="324" spans="2:105" ht="15" hidden="1" customHeight="1" outlineLevel="1">
      <c r="B324" s="287"/>
      <c r="C324" s="310"/>
      <c r="D324" s="310"/>
      <c r="E324" s="310"/>
      <c r="F324" s="311" t="str">
        <f>_xlfn.IFNA(INDEX(Table_Def[[Asset category]:[Unit]],MATCH(Insert_Assets!C324,Table_Def[Asset category],0),2),"")</f>
        <v/>
      </c>
      <c r="G324" s="481"/>
      <c r="H324" s="440" t="s">
        <v>221</v>
      </c>
      <c r="I324" s="544">
        <f t="shared" si="885"/>
        <v>0</v>
      </c>
      <c r="J324" s="378"/>
      <c r="K324" s="379"/>
      <c r="L324" s="544">
        <f t="shared" si="1003"/>
        <v>0</v>
      </c>
      <c r="M324" s="543">
        <f t="shared" si="934"/>
        <v>1</v>
      </c>
      <c r="N324" s="544">
        <f t="shared" si="857"/>
        <v>0</v>
      </c>
      <c r="O324" s="208">
        <f>_xlfn.IFNA(IF(INDEX(Table_Def[],MATCH(C324,Table_Def[Asset category],0),3)=0,20,INDEX(Table_Def[],MATCH(C324,Table_Def[Asset category],0),3)),0)</f>
        <v>0</v>
      </c>
      <c r="Q324" s="11"/>
      <c r="R324" s="208"/>
      <c r="S324" s="208"/>
      <c r="T324" s="208"/>
      <c r="U324" s="485"/>
      <c r="V324" s="485"/>
      <c r="W324" s="485"/>
      <c r="X324" s="485"/>
      <c r="Y324" s="485"/>
      <c r="Z324" s="485"/>
      <c r="AA324" s="485"/>
      <c r="AB324" s="485"/>
      <c r="AC324" s="485"/>
      <c r="AD324" s="485"/>
      <c r="AE324" s="485"/>
      <c r="AF324" s="485"/>
      <c r="AG324" s="485"/>
      <c r="AH324" s="485"/>
      <c r="AI324" s="485"/>
      <c r="AJ324" s="485"/>
      <c r="AK324" s="485"/>
      <c r="AL324" s="485"/>
      <c r="AM324" s="485"/>
      <c r="AN324" s="485"/>
      <c r="AO324" s="485"/>
      <c r="AP324" s="485"/>
      <c r="AQ324" s="485"/>
      <c r="AR324" s="485"/>
      <c r="AS324" s="485"/>
      <c r="AT324" s="485"/>
      <c r="AU324" s="485"/>
      <c r="AV324" s="485"/>
      <c r="AW324" s="485"/>
      <c r="AX324" s="485"/>
      <c r="AY324" s="485"/>
      <c r="AZ324" s="485"/>
      <c r="BA324" s="485"/>
      <c r="BB324" s="485"/>
      <c r="BC324" s="485"/>
      <c r="BD324" s="485"/>
      <c r="BE324" s="485"/>
      <c r="BF324" s="485"/>
      <c r="BG324" s="485"/>
      <c r="BH324" s="485"/>
      <c r="BI324" s="485"/>
      <c r="BJ324" s="485"/>
      <c r="BK324" s="485"/>
      <c r="BL324" s="485"/>
      <c r="BM324" s="485"/>
      <c r="BN324" s="485"/>
      <c r="BO324" s="485"/>
      <c r="BP324" s="485"/>
      <c r="BQ324" s="485"/>
      <c r="BR324" s="485"/>
      <c r="BS324" s="485"/>
      <c r="BT324" s="485"/>
      <c r="BU324" s="485"/>
      <c r="BV324" s="485"/>
      <c r="BW324" s="485"/>
      <c r="BX324" s="485"/>
      <c r="BY324" s="485"/>
      <c r="BZ324" s="485"/>
      <c r="CA324" s="485"/>
      <c r="CB324" s="485"/>
      <c r="CC324" s="37"/>
      <c r="CD324" s="317"/>
      <c r="CE324" s="317"/>
      <c r="CF324" s="8" t="s">
        <v>207</v>
      </c>
      <c r="CH324" s="321" t="e">
        <f>CH322*Insert_Finance!$D$32</f>
        <v>#DIV/0!</v>
      </c>
      <c r="CI324" s="321" t="e">
        <f ca="1">CI322*Insert_Finance!$D$32</f>
        <v>#DIV/0!</v>
      </c>
      <c r="CJ324" s="321" t="e">
        <f ca="1">CJ322*Insert_Finance!$D$32</f>
        <v>#DIV/0!</v>
      </c>
      <c r="CK324" s="321" t="e">
        <f ca="1">CK322*Insert_Finance!$D$32</f>
        <v>#DIV/0!</v>
      </c>
      <c r="CL324" s="321" t="e">
        <f ca="1">CL322*Insert_Finance!$D$32</f>
        <v>#DIV/0!</v>
      </c>
      <c r="CM324" s="321" t="e">
        <f ca="1">CM322*Insert_Finance!$D$32</f>
        <v>#DIV/0!</v>
      </c>
      <c r="CN324" s="321" t="e">
        <f ca="1">CN322*Insert_Finance!$D$32</f>
        <v>#DIV/0!</v>
      </c>
      <c r="CO324" s="321" t="e">
        <f ca="1">CO322*Insert_Finance!$D$32</f>
        <v>#DIV/0!</v>
      </c>
      <c r="CP324" s="321" t="e">
        <f ca="1">CP322*Insert_Finance!$D$32</f>
        <v>#DIV/0!</v>
      </c>
      <c r="CQ324" s="321" t="e">
        <f ca="1">CQ322*Insert_Finance!$D$32</f>
        <v>#DIV/0!</v>
      </c>
      <c r="CR324" s="321" t="e">
        <f ca="1">CR322*Insert_Finance!$D$32</f>
        <v>#DIV/0!</v>
      </c>
      <c r="CS324" s="321" t="e">
        <f ca="1">CS322*Insert_Finance!$D$32</f>
        <v>#DIV/0!</v>
      </c>
      <c r="CT324" s="321" t="e">
        <f ca="1">CT322*Insert_Finance!$D$32</f>
        <v>#DIV/0!</v>
      </c>
      <c r="CU324" s="321" t="e">
        <f ca="1">CU322*Insert_Finance!$D$32</f>
        <v>#DIV/0!</v>
      </c>
      <c r="CV324" s="321" t="e">
        <f ca="1">CV322*Insert_Finance!$D$32</f>
        <v>#DIV/0!</v>
      </c>
      <c r="CW324" s="321" t="e">
        <f ca="1">CW322*Insert_Finance!$D$32</f>
        <v>#DIV/0!</v>
      </c>
      <c r="CX324" s="321" t="e">
        <f ca="1">CX322*Insert_Finance!$D$32</f>
        <v>#DIV/0!</v>
      </c>
      <c r="CY324" s="321" t="e">
        <f ca="1">CY322*Insert_Finance!$D$32</f>
        <v>#DIV/0!</v>
      </c>
      <c r="CZ324" s="321" t="e">
        <f ca="1">CZ322*Insert_Finance!$D$32</f>
        <v>#DIV/0!</v>
      </c>
      <c r="DA324" s="321" t="e">
        <f ca="1">DA322*Insert_Finance!$D$32</f>
        <v>#DIV/0!</v>
      </c>
    </row>
    <row r="325" spans="2:105" ht="15" hidden="1" customHeight="1" outlineLevel="1">
      <c r="B325" s="287"/>
      <c r="C325" s="310"/>
      <c r="D325" s="310"/>
      <c r="E325" s="310"/>
      <c r="F325" s="311" t="str">
        <f>_xlfn.IFNA(INDEX(Table_Def[[Asset category]:[Unit]],MATCH(Insert_Assets!C325,Table_Def[Asset category],0),2),"")</f>
        <v/>
      </c>
      <c r="G325" s="481"/>
      <c r="H325" s="440" t="s">
        <v>221</v>
      </c>
      <c r="I325" s="544">
        <f t="shared" si="885"/>
        <v>0</v>
      </c>
      <c r="J325" s="378"/>
      <c r="K325" s="379"/>
      <c r="L325" s="544">
        <f t="shared" si="1003"/>
        <v>0</v>
      </c>
      <c r="M325" s="543">
        <f t="shared" si="934"/>
        <v>1</v>
      </c>
      <c r="N325" s="544">
        <f t="shared" si="857"/>
        <v>0</v>
      </c>
      <c r="O325" s="208">
        <f>_xlfn.IFNA(IF(INDEX(Table_Def[],MATCH(C325,Table_Def[Asset category],0),3)=0,20,INDEX(Table_Def[],MATCH(C325,Table_Def[Asset category],0),3)),0)</f>
        <v>0</v>
      </c>
      <c r="Q325" s="11"/>
      <c r="R325" s="208"/>
      <c r="S325" s="208"/>
      <c r="T325" s="208"/>
      <c r="U325" s="485"/>
      <c r="V325" s="485"/>
      <c r="W325" s="485"/>
      <c r="X325" s="485"/>
      <c r="Y325" s="485"/>
      <c r="Z325" s="485"/>
      <c r="AA325" s="485"/>
      <c r="AB325" s="485"/>
      <c r="AC325" s="485"/>
      <c r="AD325" s="485"/>
      <c r="AE325" s="485"/>
      <c r="AF325" s="485"/>
      <c r="AG325" s="485"/>
      <c r="AH325" s="485"/>
      <c r="AI325" s="485"/>
      <c r="AJ325" s="485"/>
      <c r="AK325" s="485"/>
      <c r="AL325" s="485"/>
      <c r="AM325" s="485"/>
      <c r="AN325" s="485"/>
      <c r="AO325" s="485"/>
      <c r="AP325" s="485"/>
      <c r="AQ325" s="485"/>
      <c r="AR325" s="485"/>
      <c r="AS325" s="485"/>
      <c r="AT325" s="485"/>
      <c r="AU325" s="485"/>
      <c r="AV325" s="485"/>
      <c r="AW325" s="485"/>
      <c r="AX325" s="485"/>
      <c r="AY325" s="485"/>
      <c r="AZ325" s="485"/>
      <c r="BA325" s="485"/>
      <c r="BB325" s="485"/>
      <c r="BC325" s="485"/>
      <c r="BD325" s="485"/>
      <c r="BE325" s="485"/>
      <c r="BF325" s="485"/>
      <c r="BG325" s="485"/>
      <c r="BH325" s="485"/>
      <c r="BI325" s="485"/>
      <c r="BJ325" s="485"/>
      <c r="BK325" s="485"/>
      <c r="BL325" s="485"/>
      <c r="BM325" s="485"/>
      <c r="BN325" s="485"/>
      <c r="BO325" s="485"/>
      <c r="BP325" s="485"/>
      <c r="BQ325" s="485"/>
      <c r="BR325" s="485"/>
      <c r="BS325" s="485"/>
      <c r="BT325" s="485"/>
      <c r="BU325" s="485"/>
      <c r="BV325" s="485"/>
      <c r="BW325" s="485"/>
      <c r="BX325" s="485"/>
      <c r="BY325" s="485"/>
      <c r="BZ325" s="485"/>
      <c r="CA325" s="485"/>
      <c r="CB325" s="485"/>
      <c r="CC325" s="37"/>
      <c r="CD325" s="317"/>
      <c r="CE325" s="317"/>
      <c r="CF325" s="8" t="s">
        <v>208</v>
      </c>
      <c r="CG325" s="321"/>
      <c r="CH325" s="321">
        <f ca="1">IF(CH322=0,0,
IF(CH322&lt;1,0,
IF($O319-CH320&lt;&gt;$O319,-PMT(Insert_Finance!$D$32,$O319,OFFSET(CH322,,(CH320-$O319),1,1),0,0),
IF(CH320=0,0,CG325))))</f>
        <v>0</v>
      </c>
      <c r="CI325" s="321">
        <f ca="1">IF(CI322=0,0,
IF(CI322&lt;1,0,
IF($O319-CI320&lt;&gt;$O319,-PMT(Insert_Finance!$D$32,$O319,OFFSET(CI322,,(CI320-$O319),1,1),0,0),
IF(CI320=0,0,CH325))))</f>
        <v>0</v>
      </c>
      <c r="CJ325" s="321">
        <f ca="1">IF(CJ322=0,0,
IF(CJ322&lt;1,0,
IF($O319-CJ320&lt;&gt;$O319,-PMT(Insert_Finance!$D$32,$O319,OFFSET(CJ322,,(CJ320-$O319),1,1),0,0),
IF(CJ320=0,0,CI325))))</f>
        <v>0</v>
      </c>
      <c r="CK325" s="321">
        <f ca="1">IF(CK322=0,0,
IF(CK322&lt;1,0,
IF($O319-CK320&lt;&gt;$O319,-PMT(Insert_Finance!$D$32,$O319,OFFSET(CK322,,(CK320-$O319),1,1),0,0),
IF(CK320=0,0,CJ325))))</f>
        <v>0</v>
      </c>
      <c r="CL325" s="321">
        <f ca="1">IF(CL322=0,0,
IF(CL322&lt;1,0,
IF($O319-CL320&lt;&gt;$O319,-PMT(Insert_Finance!$D$32,$O319,OFFSET(CL322,,(CL320-$O319),1,1),0,0),
IF(CL320=0,0,CK325))))</f>
        <v>0</v>
      </c>
      <c r="CM325" s="321">
        <f ca="1">IF(CM322=0,0,
IF(CM322&lt;1,0,
IF($O319-CM320&lt;&gt;$O319,-PMT(Insert_Finance!$D$32,$O319,OFFSET(CM322,,(CM320-$O319),1,1),0,0),
IF(CM320=0,0,CL325))))</f>
        <v>0</v>
      </c>
      <c r="CN325" s="321">
        <f ca="1">IF(CN322=0,0,
IF(CN322&lt;1,0,
IF($O319-CN320&lt;&gt;$O319,-PMT(Insert_Finance!$D$32,$O319,OFFSET(CN322,,(CN320-$O319),1,1),0,0),
IF(CN320=0,0,CM325))))</f>
        <v>0</v>
      </c>
      <c r="CO325" s="321">
        <f ca="1">IF(CO322=0,0,
IF(CO322&lt;1,0,
IF($O319-CO320&lt;&gt;$O319,-PMT(Insert_Finance!$D$32,$O319,OFFSET(CO322,,(CO320-$O319),1,1),0,0),
IF(CO320=0,0,CN325))))</f>
        <v>0</v>
      </c>
      <c r="CP325" s="321">
        <f ca="1">IF(CP322=0,0,
IF(CP322&lt;1,0,
IF($O319-CP320&lt;&gt;$O319,-PMT(Insert_Finance!$D$32,$O319,OFFSET(CP322,,(CP320-$O319),1,1),0,0),
IF(CP320=0,0,CO325))))</f>
        <v>0</v>
      </c>
      <c r="CQ325" s="321">
        <f ca="1">IF(CQ322=0,0,
IF(CQ322&lt;1,0,
IF($O319-CQ320&lt;&gt;$O319,-PMT(Insert_Finance!$D$32,$O319,OFFSET(CQ322,,(CQ320-$O319),1,1),0,0),
IF(CQ320=0,0,CP325))))</f>
        <v>0</v>
      </c>
      <c r="CR325" s="321">
        <f ca="1">IF(CR322=0,0,
IF(CR322&lt;1,0,
IF($O319-CR320&lt;&gt;$O319,-PMT(Insert_Finance!$D$32,$O319,OFFSET(CR322,,(CR320-$O319),1,1),0,0),
IF(CR320=0,0,CQ325))))</f>
        <v>0</v>
      </c>
      <c r="CS325" s="321">
        <f ca="1">IF(CS322=0,0,
IF(CS322&lt;1,0,
IF($O319-CS320&lt;&gt;$O319,-PMT(Insert_Finance!$D$32,$O319,OFFSET(CS322,,(CS320-$O319),1,1),0,0),
IF(CS320=0,0,CR325))))</f>
        <v>0</v>
      </c>
      <c r="CT325" s="321">
        <f ca="1">IF(CT322=0,0,
IF(CT322&lt;1,0,
IF($O319-CT320&lt;&gt;$O319,-PMT(Insert_Finance!$D$32,$O319,OFFSET(CT322,,(CT320-$O319),1,1),0,0),
IF(CT320=0,0,CS325))))</f>
        <v>0</v>
      </c>
      <c r="CU325" s="321">
        <f ca="1">IF(CU322=0,0,
IF(CU322&lt;1,0,
IF($O319-CU320&lt;&gt;$O319,-PMT(Insert_Finance!$D$32,$O319,OFFSET(CU322,,(CU320-$O319),1,1),0,0),
IF(CU320=0,0,CT325))))</f>
        <v>0</v>
      </c>
      <c r="CV325" s="321">
        <f ca="1">IF(CV322=0,0,
IF(CV322&lt;1,0,
IF($O319-CV320&lt;&gt;$O319,-PMT(Insert_Finance!$D$32,$O319,OFFSET(CV322,,(CV320-$O319),1,1),0,0),
IF(CV320=0,0,CU325))))</f>
        <v>0</v>
      </c>
      <c r="CW325" s="321">
        <f ca="1">IF(CW322=0,0,
IF(CW322&lt;1,0,
IF($O319-CW320&lt;&gt;$O319,-PMT(Insert_Finance!$D$32,$O319,OFFSET(CW322,,(CW320-$O319),1,1),0,0),
IF(CW320=0,0,CV325))))</f>
        <v>0</v>
      </c>
      <c r="CX325" s="321">
        <f ca="1">IF(CX322=0,0,
IF(CX322&lt;1,0,
IF($O319-CX320&lt;&gt;$O319,-PMT(Insert_Finance!$D$32,$O319,OFFSET(CX322,,(CX320-$O319),1,1),0,0),
IF(CX320=0,0,CW325))))</f>
        <v>0</v>
      </c>
      <c r="CY325" s="321">
        <f ca="1">IF(CY322=0,0,
IF(CY322&lt;1,0,
IF($O319-CY320&lt;&gt;$O319,-PMT(Insert_Finance!$D$32,$O319,OFFSET(CY322,,(CY320-$O319),1,1),0,0),
IF(CY320=0,0,CX325))))</f>
        <v>0</v>
      </c>
      <c r="CZ325" s="321">
        <f ca="1">IF(CZ322=0,0,
IF(CZ322&lt;1,0,
IF($O319-CZ320&lt;&gt;$O319,-PMT(Insert_Finance!$D$32,$O319,OFFSET(CZ322,,(CZ320-$O319),1,1),0,0),
IF(CZ320=0,0,CY325))))</f>
        <v>0</v>
      </c>
      <c r="DA325" s="321">
        <f ca="1">IF(DA322=0,0,
IF(DA322&lt;1,0,
IF($O319-DA320&lt;&gt;$O319,-PMT(Insert_Finance!$D$32,$O319,OFFSET(DA322,,(DA320-$O319),1,1),0,0),
IF(DA320=0,0,CZ325))))</f>
        <v>0</v>
      </c>
    </row>
    <row r="326" spans="2:105" ht="30" customHeight="1" collapsed="1">
      <c r="B326" s="287"/>
      <c r="C326" s="310" t="str">
        <f>IF(Insert_Villages!B51="","",Insert_Villages!B51)</f>
        <v/>
      </c>
      <c r="D326" s="310"/>
      <c r="E326" s="310">
        <f>Insert_Villages!E51</f>
        <v>0</v>
      </c>
      <c r="F326" s="311" t="str">
        <f>_xlfn.IFNA(INDEX(Table_Def[[Asset category]:[Unit]],MATCH(Insert_Assets!C326,Table_Def[Asset category],0),2),"")</f>
        <v/>
      </c>
      <c r="G326" s="481"/>
      <c r="H326" s="440" t="s">
        <v>221</v>
      </c>
      <c r="I326" s="544">
        <f t="shared" si="885"/>
        <v>0</v>
      </c>
      <c r="J326" s="376"/>
      <c r="K326" s="377"/>
      <c r="L326" s="544">
        <f t="shared" si="1003"/>
        <v>0</v>
      </c>
      <c r="M326" s="543">
        <f t="shared" si="934"/>
        <v>1</v>
      </c>
      <c r="N326" s="544">
        <f t="shared" si="857"/>
        <v>0</v>
      </c>
      <c r="O326" s="208">
        <f>_xlfn.IFNA(IF(INDEX(Table_Def[],MATCH(C326,Table_Def[Asset category],0),3)=0,20,INDEX(Table_Def[],MATCH(C326,Table_Def[Asset category],0),3)),0)</f>
        <v>0</v>
      </c>
      <c r="Q326" s="11"/>
      <c r="R326" s="208"/>
      <c r="S326" s="208"/>
      <c r="T326" s="208"/>
      <c r="U326" s="485">
        <f>SUMIF($CH$7:$DA$7,U$16,$CH330:$DA330)</f>
        <v>0</v>
      </c>
      <c r="V326" s="485">
        <f>SUMIF($CH$7:$DA$7,U$16,$CH329:$DA329)</f>
        <v>0</v>
      </c>
      <c r="W326" s="485">
        <f>SUMIF($CH$7:$DA$7,U$16,$CH331:$DA331)</f>
        <v>0</v>
      </c>
      <c r="X326" s="485">
        <f>SUMIF($CH$7:$DA$7,X$16,$CH330:$DA330)</f>
        <v>0</v>
      </c>
      <c r="Y326" s="485">
        <f>SUMIF($CH$7:$DA$7,X$16,$CH329:$DA329)</f>
        <v>0</v>
      </c>
      <c r="Z326" s="485">
        <f>SUMIF($CH$7:$DA$7,X$16,$CH331:$DA331)</f>
        <v>0</v>
      </c>
      <c r="AA326" s="485">
        <f>SUMIF($CH$7:$DA$7,AA$16,$CH330:$DA330)</f>
        <v>0</v>
      </c>
      <c r="AB326" s="485">
        <f>SUMIF($CH$7:$DA$7,AA$16,$CH329:$DA329)</f>
        <v>0</v>
      </c>
      <c r="AC326" s="485">
        <f>SUMIF($CH$7:$DA$7,AA$16,$CH331:$DA331)</f>
        <v>0</v>
      </c>
      <c r="AD326" s="485">
        <f>SUMIF($CH$7:$DA$7,AD$16,$CH330:$DA330)</f>
        <v>0</v>
      </c>
      <c r="AE326" s="485">
        <f>SUMIF($CH$7:$DA$7,AD$16,$CH329:$DA329)</f>
        <v>0</v>
      </c>
      <c r="AF326" s="485">
        <f>SUMIF($CH$7:$DA$7,AD$16,$CH331:$DA331)</f>
        <v>0</v>
      </c>
      <c r="AG326" s="485">
        <f>SUMIF($CH$7:$DA$7,AG$16,$CH330:$DA330)</f>
        <v>0</v>
      </c>
      <c r="AH326" s="485">
        <f>SUMIF($CH$7:$DA$7,AG$16,$CH329:$DA329)</f>
        <v>0</v>
      </c>
      <c r="AI326" s="485">
        <f>SUMIF($CH$7:$DA$7,AG$16,$CH331:$DA331)</f>
        <v>0</v>
      </c>
      <c r="AJ326" s="485">
        <f>SUMIF($CH$7:$DA$7,AJ$16,$CH330:$DA330)</f>
        <v>0</v>
      </c>
      <c r="AK326" s="485">
        <f>SUMIF($CH$7:$DA$7,AJ$16,$CH329:$DA329)</f>
        <v>0</v>
      </c>
      <c r="AL326" s="485">
        <f>SUMIF($CH$7:$DA$7,AJ$16,$CH331:$DA331)</f>
        <v>0</v>
      </c>
      <c r="AM326" s="485">
        <f>SUMIF($CH$7:$DA$7,AM$16,$CH330:$DA330)</f>
        <v>0</v>
      </c>
      <c r="AN326" s="485">
        <f>SUMIF($CH$7:$DA$7,AM$16,$CH329:$DA329)</f>
        <v>0</v>
      </c>
      <c r="AO326" s="485">
        <f>SUMIF($CH$7:$DA$7,AM$16,$CH331:$DA331)</f>
        <v>0</v>
      </c>
      <c r="AP326" s="485">
        <f>SUMIF($CH$7:$DA$7,AP$16,$CH330:$DA330)</f>
        <v>0</v>
      </c>
      <c r="AQ326" s="485">
        <f>SUMIF($CH$7:$DA$7,AP$16,$CH329:$DA329)</f>
        <v>0</v>
      </c>
      <c r="AR326" s="485">
        <f>SUMIF($CH$7:$DA$7,AP$16,$CH331:$DA331)</f>
        <v>0</v>
      </c>
      <c r="AS326" s="485">
        <f>SUMIF($CH$7:$DA$7,AS$16,$CH330:$DA330)</f>
        <v>0</v>
      </c>
      <c r="AT326" s="485">
        <f>SUMIF($CH$7:$DA$7,AS$16,$CH329:$DA329)</f>
        <v>0</v>
      </c>
      <c r="AU326" s="485">
        <f>SUMIF($CH$7:$DA$7,AS$16,$CH331:$DA331)</f>
        <v>0</v>
      </c>
      <c r="AV326" s="485">
        <f>SUMIF($CH$7:$DA$7,AV$16,$CH330:$DA330)</f>
        <v>0</v>
      </c>
      <c r="AW326" s="485">
        <f>SUMIF($CH$7:$DA$7,AV$16,$CH329:$DA329)</f>
        <v>0</v>
      </c>
      <c r="AX326" s="485">
        <f>SUMIF($CH$7:$DA$7,AV$16,$CH331:$DA331)</f>
        <v>0</v>
      </c>
      <c r="AY326" s="485">
        <f>SUMIF($CH$7:$DA$7,AY$16,$CH330:$DA330)</f>
        <v>0</v>
      </c>
      <c r="AZ326" s="485">
        <f>SUMIF($CH$7:$DA$7,AY$16,$CH329:$DA329)</f>
        <v>0</v>
      </c>
      <c r="BA326" s="485">
        <f>SUMIF($CH$7:$DA$7,AY$16,$CH331:$DA331)</f>
        <v>0</v>
      </c>
      <c r="BB326" s="485">
        <f>SUMIF($CH$7:$DA$7,BB$16,$CH330:$DA330)</f>
        <v>0</v>
      </c>
      <c r="BC326" s="485">
        <f>SUMIF($CH$7:$DA$7,BB$16,$CH329:$DA329)</f>
        <v>0</v>
      </c>
      <c r="BD326" s="485">
        <f>SUMIF($CH$7:$DA$7,BB$16,$CH331:$DA331)</f>
        <v>0</v>
      </c>
      <c r="BE326" s="485">
        <f>SUMIF($CH$7:$DA$7,BE$16,$CH330:$DA330)</f>
        <v>0</v>
      </c>
      <c r="BF326" s="485">
        <f>SUMIF($CH$7:$DA$7,BE$16,$CH329:$DA329)</f>
        <v>0</v>
      </c>
      <c r="BG326" s="485">
        <f>SUMIF($CH$7:$DA$7,BE$16,$CH331:$DA331)</f>
        <v>0</v>
      </c>
      <c r="BH326" s="485">
        <f>SUMIF($CH$7:$DA$7,BH$16,$CH330:$DA330)</f>
        <v>0</v>
      </c>
      <c r="BI326" s="485">
        <f>SUMIF($CH$7:$DA$7,BH$16,$CH329:$DA329)</f>
        <v>0</v>
      </c>
      <c r="BJ326" s="485">
        <f>SUMIF($CH$7:$DA$7,BH$16,$CH331:$DA331)</f>
        <v>0</v>
      </c>
      <c r="BK326" s="485">
        <f>SUMIF($CH$7:$DA$7,BK$16,$CH330:$DA330)</f>
        <v>0</v>
      </c>
      <c r="BL326" s="485">
        <f>SUMIF($CH$7:$DA$7,BK$16,$CH329:$DA329)</f>
        <v>0</v>
      </c>
      <c r="BM326" s="485">
        <f>SUMIF($CH$7:$DA$7,BK$16,$CH331:$DA331)</f>
        <v>0</v>
      </c>
      <c r="BN326" s="485">
        <f>SUMIF($CH$7:$DA$7,BN$16,$CH330:$DA330)</f>
        <v>0</v>
      </c>
      <c r="BO326" s="485">
        <f>SUMIF($CH$7:$DA$7,BN$16,$CH329:$DA329)</f>
        <v>0</v>
      </c>
      <c r="BP326" s="485">
        <f>SUMIF($CH$7:$DA$7,BN$16,$CH331:$DA331)</f>
        <v>0</v>
      </c>
      <c r="BQ326" s="485">
        <f>SUMIF($CH$7:$DA$7,BQ$16,$CH330:$DA330)</f>
        <v>0</v>
      </c>
      <c r="BR326" s="485">
        <f>SUMIF($CH$7:$DA$7,BQ$16,$CH329:$DA329)</f>
        <v>0</v>
      </c>
      <c r="BS326" s="485">
        <f>SUMIF($CH$7:$DA$7,BQ$16,$CH331:$DA331)</f>
        <v>0</v>
      </c>
      <c r="BT326" s="485">
        <f>SUMIF($CH$7:$DA$7,BT$16,$CH330:$DA330)</f>
        <v>0</v>
      </c>
      <c r="BU326" s="485">
        <f>SUMIF($CH$7:$DA$7,BT$16,$CH329:$DA329)</f>
        <v>0</v>
      </c>
      <c r="BV326" s="485">
        <f>SUMIF($CH$7:$DA$7,BT$16,$CH331:$DA331)</f>
        <v>0</v>
      </c>
      <c r="BW326" s="485">
        <f>SUMIF($CH$7:$DA$7,BW$16,$CH330:$DA330)</f>
        <v>0</v>
      </c>
      <c r="BX326" s="485">
        <f>SUMIF($CH$7:$DA$7,BW$16,$CH329:$DA329)</f>
        <v>0</v>
      </c>
      <c r="BY326" s="485">
        <f>SUMIF($CH$7:$DA$7,BW$16,$CH331:$DA331)</f>
        <v>0</v>
      </c>
      <c r="BZ326" s="485">
        <f>SUMIF($CH$7:$DA$7,BZ$16,$CH330:$DA330)</f>
        <v>0</v>
      </c>
      <c r="CA326" s="485">
        <f>SUMIF($CH$7:$DA$7,BZ$16,$CH329:$DA329)</f>
        <v>0</v>
      </c>
      <c r="CB326" s="485">
        <f>SUMIF($CH$7:$DA$7,BZ$16,$CH331:$DA331)</f>
        <v>0</v>
      </c>
      <c r="CC326" s="37"/>
      <c r="CD326" s="317"/>
      <c r="CE326" s="317"/>
      <c r="CG326" s="72"/>
      <c r="CH326" s="321"/>
    </row>
    <row r="327" spans="2:105" ht="15" hidden="1" customHeight="1" outlineLevel="1">
      <c r="B327" s="287"/>
      <c r="C327" s="310"/>
      <c r="D327" s="310"/>
      <c r="E327" s="310"/>
      <c r="F327" s="311" t="str">
        <f>_xlfn.IFNA(INDEX(Table_Def[[Asset category]:[Unit]],MATCH(Insert_Assets!C327,Table_Def[Asset category],0),2),"")</f>
        <v/>
      </c>
      <c r="G327" s="481"/>
      <c r="H327" s="440" t="s">
        <v>221</v>
      </c>
      <c r="I327" s="544">
        <f t="shared" si="885"/>
        <v>0</v>
      </c>
      <c r="J327" s="378"/>
      <c r="K327" s="379"/>
      <c r="L327" s="544">
        <f t="shared" si="1003"/>
        <v>0</v>
      </c>
      <c r="M327" s="543">
        <f t="shared" si="934"/>
        <v>1</v>
      </c>
      <c r="N327" s="544">
        <f t="shared" si="857"/>
        <v>0</v>
      </c>
      <c r="O327" s="208">
        <f>_xlfn.IFNA(IF(INDEX(Table_Def[],MATCH(C327,Table_Def[Asset category],0),3)=0,20,INDEX(Table_Def[],MATCH(C327,Table_Def[Asset category],0),3)),0)</f>
        <v>0</v>
      </c>
      <c r="Q327" s="11"/>
      <c r="R327" s="208"/>
      <c r="S327" s="208"/>
      <c r="T327" s="208"/>
      <c r="U327" s="485"/>
      <c r="V327" s="485"/>
      <c r="W327" s="485"/>
      <c r="X327" s="485"/>
      <c r="Y327" s="485"/>
      <c r="Z327" s="485"/>
      <c r="AA327" s="485"/>
      <c r="AB327" s="485"/>
      <c r="AC327" s="485"/>
      <c r="AD327" s="485"/>
      <c r="AE327" s="485"/>
      <c r="AF327" s="485"/>
      <c r="AG327" s="485"/>
      <c r="AH327" s="485"/>
      <c r="AI327" s="485"/>
      <c r="AJ327" s="485"/>
      <c r="AK327" s="485"/>
      <c r="AL327" s="485"/>
      <c r="AM327" s="485"/>
      <c r="AN327" s="485"/>
      <c r="AO327" s="485"/>
      <c r="AP327" s="485"/>
      <c r="AQ327" s="485"/>
      <c r="AR327" s="485"/>
      <c r="AS327" s="485"/>
      <c r="AT327" s="485"/>
      <c r="AU327" s="485"/>
      <c r="AV327" s="485"/>
      <c r="AW327" s="485"/>
      <c r="AX327" s="485"/>
      <c r="AY327" s="485"/>
      <c r="AZ327" s="485"/>
      <c r="BA327" s="485"/>
      <c r="BB327" s="485"/>
      <c r="BC327" s="485"/>
      <c r="BD327" s="485"/>
      <c r="BE327" s="485"/>
      <c r="BF327" s="485"/>
      <c r="BG327" s="485"/>
      <c r="BH327" s="485"/>
      <c r="BI327" s="485"/>
      <c r="BJ327" s="485"/>
      <c r="BK327" s="485"/>
      <c r="BL327" s="485"/>
      <c r="BM327" s="485"/>
      <c r="BN327" s="485"/>
      <c r="BO327" s="485"/>
      <c r="BP327" s="485"/>
      <c r="BQ327" s="485"/>
      <c r="BR327" s="485"/>
      <c r="BS327" s="485"/>
      <c r="BT327" s="485"/>
      <c r="BU327" s="485"/>
      <c r="BV327" s="485"/>
      <c r="BW327" s="485"/>
      <c r="BX327" s="485"/>
      <c r="BY327" s="485"/>
      <c r="BZ327" s="485"/>
      <c r="CA327" s="485"/>
      <c r="CB327" s="485"/>
      <c r="CC327" s="37"/>
      <c r="CD327" s="317"/>
      <c r="CE327" s="317"/>
      <c r="CF327" s="8" t="s">
        <v>218</v>
      </c>
      <c r="CG327" s="72"/>
      <c r="CH327" s="320">
        <f>IF($J326=CH$7,$O326,
IF(CG326&gt;0,CG326-1,0))</f>
        <v>0</v>
      </c>
      <c r="CI327" s="320">
        <f ca="1">IF(OR($J326=CI$7,CH328=$O326),$O326,
IF(CH327&gt;0,CH327-1,0))</f>
        <v>0</v>
      </c>
      <c r="CJ327" s="320">
        <f t="shared" ref="CJ327" ca="1" si="1007">IF(OR($J326=CJ$7,CI328=$O326),$O326,
IF(CI327&gt;0,CI327-1,0))</f>
        <v>0</v>
      </c>
      <c r="CK327" s="320">
        <f t="shared" ref="CK327" ca="1" si="1008">IF(OR($J326=CK$7,CJ328=$O326),$O326,
IF(CJ327&gt;0,CJ327-1,0))</f>
        <v>0</v>
      </c>
      <c r="CL327" s="320">
        <f t="shared" ref="CL327" ca="1" si="1009">IF(OR($J326=CL$7,CK328=$O326),$O326,
IF(CK327&gt;0,CK327-1,0))</f>
        <v>0</v>
      </c>
      <c r="CM327" s="320">
        <f t="shared" ref="CM327" ca="1" si="1010">IF(OR($J326=CM$7,CL328=$O326),$O326,
IF(CL327&gt;0,CL327-1,0))</f>
        <v>0</v>
      </c>
      <c r="CN327" s="320">
        <f t="shared" ref="CN327" ca="1" si="1011">IF(OR($J326=CN$7,CM328=$O326),$O326,
IF(CM327&gt;0,CM327-1,0))</f>
        <v>0</v>
      </c>
      <c r="CO327" s="320">
        <f t="shared" ref="CO327" ca="1" si="1012">IF(OR($J326=CO$7,CN328=$O326),$O326,
IF(CN327&gt;0,CN327-1,0))</f>
        <v>0</v>
      </c>
      <c r="CP327" s="320">
        <f t="shared" ref="CP327" ca="1" si="1013">IF(OR($J326=CP$7,CO328=$O326),$O326,
IF(CO327&gt;0,CO327-1,0))</f>
        <v>0</v>
      </c>
      <c r="CQ327" s="320">
        <f t="shared" ref="CQ327" ca="1" si="1014">IF(OR($J326=CQ$7,CP328=$O326),$O326,
IF(CP327&gt;0,CP327-1,0))</f>
        <v>0</v>
      </c>
      <c r="CR327" s="320">
        <f t="shared" ref="CR327" ca="1" si="1015">IF(OR($J326=CR$7,CQ328=$O326),$O326,
IF(CQ327&gt;0,CQ327-1,0))</f>
        <v>0</v>
      </c>
      <c r="CS327" s="320">
        <f t="shared" ref="CS327" ca="1" si="1016">IF(OR($J326=CS$7,CR328=$O326),$O326,
IF(CR327&gt;0,CR327-1,0))</f>
        <v>0</v>
      </c>
      <c r="CT327" s="320">
        <f t="shared" ref="CT327" ca="1" si="1017">IF(OR($J326=CT$7,CS328=$O326),$O326,
IF(CS327&gt;0,CS327-1,0))</f>
        <v>0</v>
      </c>
      <c r="CU327" s="320">
        <f t="shared" ref="CU327" ca="1" si="1018">IF(OR($J326=CU$7,CT328=$O326),$O326,
IF(CT327&gt;0,CT327-1,0))</f>
        <v>0</v>
      </c>
      <c r="CV327" s="320">
        <f t="shared" ref="CV327" ca="1" si="1019">IF(OR($J326=CV$7,CU328=$O326),$O326,
IF(CU327&gt;0,CU327-1,0))</f>
        <v>0</v>
      </c>
      <c r="CW327" s="320">
        <f t="shared" ref="CW327" ca="1" si="1020">IF(OR($J326=CW$7,CV328=$O326),$O326,
IF(CV327&gt;0,CV327-1,0))</f>
        <v>0</v>
      </c>
      <c r="CX327" s="320">
        <f t="shared" ref="CX327" ca="1" si="1021">IF(OR($J326=CX$7,CW328=$O326),$O326,
IF(CW327&gt;0,CW327-1,0))</f>
        <v>0</v>
      </c>
      <c r="CY327" s="320">
        <f t="shared" ref="CY327" ca="1" si="1022">IF(OR($J326=CY$7,CX328=$O326),$O326,
IF(CX327&gt;0,CX327-1,0))</f>
        <v>0</v>
      </c>
      <c r="CZ327" s="320">
        <f t="shared" ref="CZ327" ca="1" si="1023">IF(OR($J326=CZ$7,CY328=$O326),$O326,
IF(CY327&gt;0,CY327-1,0))</f>
        <v>0</v>
      </c>
      <c r="DA327" s="320">
        <f t="shared" ref="DA327" ca="1" si="1024">IF(OR($J326=DA$7,CZ328=$O326),$O326,
IF(CZ327&gt;0,CZ327-1,0))</f>
        <v>0</v>
      </c>
    </row>
    <row r="328" spans="2:105" ht="15" hidden="1" customHeight="1" outlineLevel="1">
      <c r="B328" s="287"/>
      <c r="C328" s="310"/>
      <c r="D328" s="310"/>
      <c r="E328" s="310"/>
      <c r="F328" s="311" t="str">
        <f>_xlfn.IFNA(INDEX(Table_Def[[Asset category]:[Unit]],MATCH(Insert_Assets!C328,Table_Def[Asset category],0),2),"")</f>
        <v/>
      </c>
      <c r="G328" s="481"/>
      <c r="H328" s="440" t="s">
        <v>221</v>
      </c>
      <c r="I328" s="544">
        <f t="shared" si="885"/>
        <v>0</v>
      </c>
      <c r="J328" s="378"/>
      <c r="K328" s="379"/>
      <c r="L328" s="544"/>
      <c r="M328" s="543">
        <f t="shared" si="934"/>
        <v>1</v>
      </c>
      <c r="N328" s="544">
        <f t="shared" si="857"/>
        <v>0</v>
      </c>
      <c r="O328" s="208">
        <f>_xlfn.IFNA(IF(INDEX(Table_Def[],MATCH(C328,Table_Def[Asset category],0),3)=0,20,INDEX(Table_Def[],MATCH(C328,Table_Def[Asset category],0),3)),0)</f>
        <v>0</v>
      </c>
      <c r="Q328" s="11"/>
      <c r="R328" s="208"/>
      <c r="S328" s="208"/>
      <c r="T328" s="208"/>
      <c r="U328" s="485"/>
      <c r="V328" s="485"/>
      <c r="W328" s="485"/>
      <c r="X328" s="485"/>
      <c r="Y328" s="485"/>
      <c r="Z328" s="485"/>
      <c r="AA328" s="485"/>
      <c r="AB328" s="485"/>
      <c r="AC328" s="485"/>
      <c r="AD328" s="485"/>
      <c r="AE328" s="485"/>
      <c r="AF328" s="485"/>
      <c r="AG328" s="485"/>
      <c r="AH328" s="485"/>
      <c r="AI328" s="485"/>
      <c r="AJ328" s="485"/>
      <c r="AK328" s="485"/>
      <c r="AL328" s="485"/>
      <c r="AM328" s="485"/>
      <c r="AN328" s="485"/>
      <c r="AO328" s="485"/>
      <c r="AP328" s="485"/>
      <c r="AQ328" s="485"/>
      <c r="AR328" s="485"/>
      <c r="AS328" s="485"/>
      <c r="AT328" s="485"/>
      <c r="AU328" s="485"/>
      <c r="AV328" s="485"/>
      <c r="AW328" s="485"/>
      <c r="AX328" s="485"/>
      <c r="AY328" s="485"/>
      <c r="AZ328" s="485"/>
      <c r="BA328" s="485"/>
      <c r="BB328" s="485"/>
      <c r="BC328" s="485"/>
      <c r="BD328" s="485"/>
      <c r="BE328" s="485"/>
      <c r="BF328" s="485"/>
      <c r="BG328" s="485"/>
      <c r="BH328" s="485"/>
      <c r="BI328" s="485"/>
      <c r="BJ328" s="485"/>
      <c r="BK328" s="485"/>
      <c r="BL328" s="485"/>
      <c r="BM328" s="485"/>
      <c r="BN328" s="485"/>
      <c r="BO328" s="485"/>
      <c r="BP328" s="485"/>
      <c r="BQ328" s="485"/>
      <c r="BR328" s="485"/>
      <c r="BS328" s="485"/>
      <c r="BT328" s="485"/>
      <c r="BU328" s="485"/>
      <c r="BV328" s="485"/>
      <c r="BW328" s="485"/>
      <c r="BX328" s="485"/>
      <c r="BY328" s="485"/>
      <c r="BZ328" s="485"/>
      <c r="CA328" s="485"/>
      <c r="CB328" s="485"/>
      <c r="CC328" s="37"/>
      <c r="CD328" s="317"/>
      <c r="CE328" s="317"/>
      <c r="CF328" s="8" t="s">
        <v>219</v>
      </c>
      <c r="CG328" s="72"/>
      <c r="CH328" s="320">
        <f t="shared" ref="CH328" ca="1" si="1025">IF(AND(CH327=$O326,CH327&gt;0),1,IF(CH327=0,0,OFFSET(CH327,,(CH327-$O326),1,1)-CH327+1))</f>
        <v>0</v>
      </c>
      <c r="CI328" s="320">
        <f ca="1">IF(AND(CI327=$O326,CI327&gt;0),1,IF(CI327=0,0,OFFSET(CI327,,(CI327-$O326),1,1)-CI327+1))</f>
        <v>0</v>
      </c>
      <c r="CJ328" s="320">
        <f t="shared" ref="CJ328:DA328" ca="1" si="1026">IF(AND(CJ327=$O326,CJ327&gt;0),1,IF(CJ327=0,0,OFFSET(CJ327,,(CJ327-$O326),1,1)-CJ327+1))</f>
        <v>0</v>
      </c>
      <c r="CK328" s="320">
        <f t="shared" ca="1" si="1026"/>
        <v>0</v>
      </c>
      <c r="CL328" s="320">
        <f t="shared" ca="1" si="1026"/>
        <v>0</v>
      </c>
      <c r="CM328" s="320">
        <f t="shared" ca="1" si="1026"/>
        <v>0</v>
      </c>
      <c r="CN328" s="320">
        <f t="shared" ca="1" si="1026"/>
        <v>0</v>
      </c>
      <c r="CO328" s="320">
        <f t="shared" ca="1" si="1026"/>
        <v>0</v>
      </c>
      <c r="CP328" s="320">
        <f t="shared" ca="1" si="1026"/>
        <v>0</v>
      </c>
      <c r="CQ328" s="320">
        <f t="shared" ca="1" si="1026"/>
        <v>0</v>
      </c>
      <c r="CR328" s="320">
        <f t="shared" ca="1" si="1026"/>
        <v>0</v>
      </c>
      <c r="CS328" s="320">
        <f t="shared" ca="1" si="1026"/>
        <v>0</v>
      </c>
      <c r="CT328" s="320">
        <f t="shared" ca="1" si="1026"/>
        <v>0</v>
      </c>
      <c r="CU328" s="320">
        <f t="shared" ca="1" si="1026"/>
        <v>0</v>
      </c>
      <c r="CV328" s="320">
        <f t="shared" ca="1" si="1026"/>
        <v>0</v>
      </c>
      <c r="CW328" s="320">
        <f t="shared" ca="1" si="1026"/>
        <v>0</v>
      </c>
      <c r="CX328" s="320">
        <f t="shared" ca="1" si="1026"/>
        <v>0</v>
      </c>
      <c r="CY328" s="320">
        <f t="shared" ca="1" si="1026"/>
        <v>0</v>
      </c>
      <c r="CZ328" s="320">
        <f t="shared" ca="1" si="1026"/>
        <v>0</v>
      </c>
      <c r="DA328" s="320">
        <f t="shared" ca="1" si="1026"/>
        <v>0</v>
      </c>
    </row>
    <row r="329" spans="2:105" ht="15" hidden="1" customHeight="1" outlineLevel="1">
      <c r="B329" s="287"/>
      <c r="C329" s="310"/>
      <c r="D329" s="310"/>
      <c r="E329" s="310"/>
      <c r="F329" s="311" t="str">
        <f>_xlfn.IFNA(INDEX(Table_Def[[Asset category]:[Unit]],MATCH(Insert_Assets!C329,Table_Def[Asset category],0),2),"")</f>
        <v/>
      </c>
      <c r="G329" s="481"/>
      <c r="H329" s="440" t="s">
        <v>221</v>
      </c>
      <c r="I329" s="544">
        <f t="shared" si="885"/>
        <v>0</v>
      </c>
      <c r="J329" s="378"/>
      <c r="K329" s="379"/>
      <c r="L329" s="544">
        <f t="shared" ref="L329:L334" si="1027">SUMIF($K$21:$K$383,K329,$I$21:$I$383)</f>
        <v>0</v>
      </c>
      <c r="M329" s="543">
        <f t="shared" si="934"/>
        <v>1</v>
      </c>
      <c r="N329" s="544">
        <f t="shared" si="857"/>
        <v>0</v>
      </c>
      <c r="O329" s="208">
        <f>_xlfn.IFNA(IF(INDEX(Table_Def[],MATCH(C329,Table_Def[Asset category],0),3)=0,20,INDEX(Table_Def[],MATCH(C329,Table_Def[Asset category],0),3)),0)</f>
        <v>0</v>
      </c>
      <c r="Q329" s="11"/>
      <c r="R329" s="208"/>
      <c r="S329" s="208"/>
      <c r="T329" s="208"/>
      <c r="U329" s="485"/>
      <c r="V329" s="485"/>
      <c r="W329" s="485"/>
      <c r="X329" s="485"/>
      <c r="Y329" s="485"/>
      <c r="Z329" s="485"/>
      <c r="AA329" s="485"/>
      <c r="AB329" s="485"/>
      <c r="AC329" s="485"/>
      <c r="AD329" s="485"/>
      <c r="AE329" s="485"/>
      <c r="AF329" s="485"/>
      <c r="AG329" s="485"/>
      <c r="AH329" s="485"/>
      <c r="AI329" s="485"/>
      <c r="AJ329" s="485"/>
      <c r="AK329" s="485"/>
      <c r="AL329" s="485"/>
      <c r="AM329" s="485"/>
      <c r="AN329" s="485"/>
      <c r="AO329" s="485"/>
      <c r="AP329" s="485"/>
      <c r="AQ329" s="485"/>
      <c r="AR329" s="485"/>
      <c r="AS329" s="485"/>
      <c r="AT329" s="485"/>
      <c r="AU329" s="485"/>
      <c r="AV329" s="485"/>
      <c r="AW329" s="485"/>
      <c r="AX329" s="485"/>
      <c r="AY329" s="485"/>
      <c r="AZ329" s="485"/>
      <c r="BA329" s="485"/>
      <c r="BB329" s="485"/>
      <c r="BC329" s="485"/>
      <c r="BD329" s="485"/>
      <c r="BE329" s="485"/>
      <c r="BF329" s="485"/>
      <c r="BG329" s="485"/>
      <c r="BH329" s="485"/>
      <c r="BI329" s="485"/>
      <c r="BJ329" s="485"/>
      <c r="BK329" s="485"/>
      <c r="BL329" s="485"/>
      <c r="BM329" s="485"/>
      <c r="BN329" s="485"/>
      <c r="BO329" s="485"/>
      <c r="BP329" s="485"/>
      <c r="BQ329" s="485"/>
      <c r="BR329" s="485"/>
      <c r="BS329" s="485"/>
      <c r="BT329" s="485"/>
      <c r="BU329" s="485"/>
      <c r="BV329" s="485"/>
      <c r="BW329" s="485"/>
      <c r="BX329" s="485"/>
      <c r="BY329" s="485"/>
      <c r="BZ329" s="485"/>
      <c r="CA329" s="485"/>
      <c r="CB329" s="485"/>
      <c r="CC329" s="37"/>
      <c r="CD329" s="317"/>
      <c r="CE329" s="317"/>
      <c r="CF329" s="8" t="s">
        <v>205</v>
      </c>
      <c r="CH329" s="321">
        <f t="shared" ref="CH329:CL329" si="1028">IF($J326=CH$7,$I326*$M326,IF(CH327=$O326,$I326,
IF(CG329&gt;0,+CG329-CG330,0)))</f>
        <v>0</v>
      </c>
      <c r="CI329" s="321">
        <f t="shared" ca="1" si="1028"/>
        <v>0</v>
      </c>
      <c r="CJ329" s="321">
        <f t="shared" ca="1" si="1028"/>
        <v>0</v>
      </c>
      <c r="CK329" s="321">
        <f t="shared" ca="1" si="1028"/>
        <v>0</v>
      </c>
      <c r="CL329" s="321">
        <f t="shared" ca="1" si="1028"/>
        <v>0</v>
      </c>
      <c r="CM329" s="321">
        <f ca="1">IF($J326=CM$7,$I326*$M326,IF(CM327=$O326,$I326,
IF(CL329&gt;0,+CL329-CL330,0)))</f>
        <v>0</v>
      </c>
      <c r="CN329" s="321">
        <f t="shared" ref="CN329:DA329" ca="1" si="1029">IF($J326=CN$7,$I326*$M326,IF(CN327=$O326,$I326,
IF(CM329&gt;0,+CM329-CM330,0)))</f>
        <v>0</v>
      </c>
      <c r="CO329" s="321">
        <f t="shared" ca="1" si="1029"/>
        <v>0</v>
      </c>
      <c r="CP329" s="321">
        <f t="shared" ca="1" si="1029"/>
        <v>0</v>
      </c>
      <c r="CQ329" s="321">
        <f t="shared" ca="1" si="1029"/>
        <v>0</v>
      </c>
      <c r="CR329" s="321">
        <f t="shared" ca="1" si="1029"/>
        <v>0</v>
      </c>
      <c r="CS329" s="321">
        <f t="shared" ca="1" si="1029"/>
        <v>0</v>
      </c>
      <c r="CT329" s="321">
        <f t="shared" ca="1" si="1029"/>
        <v>0</v>
      </c>
      <c r="CU329" s="321">
        <f t="shared" ca="1" si="1029"/>
        <v>0</v>
      </c>
      <c r="CV329" s="321">
        <f t="shared" ca="1" si="1029"/>
        <v>0</v>
      </c>
      <c r="CW329" s="321">
        <f t="shared" ca="1" si="1029"/>
        <v>0</v>
      </c>
      <c r="CX329" s="321">
        <f t="shared" ca="1" si="1029"/>
        <v>0</v>
      </c>
      <c r="CY329" s="321">
        <f t="shared" ca="1" si="1029"/>
        <v>0</v>
      </c>
      <c r="CZ329" s="321">
        <f t="shared" ca="1" si="1029"/>
        <v>0</v>
      </c>
      <c r="DA329" s="321">
        <f t="shared" ca="1" si="1029"/>
        <v>0</v>
      </c>
    </row>
    <row r="330" spans="2:105" ht="15" hidden="1" customHeight="1" outlineLevel="1">
      <c r="B330" s="287"/>
      <c r="C330" s="310"/>
      <c r="D330" s="310"/>
      <c r="E330" s="310"/>
      <c r="F330" s="311" t="str">
        <f>_xlfn.IFNA(INDEX(Table_Def[[Asset category]:[Unit]],MATCH(Insert_Assets!C330,Table_Def[Asset category],0),2),"")</f>
        <v/>
      </c>
      <c r="G330" s="481"/>
      <c r="H330" s="440" t="s">
        <v>221</v>
      </c>
      <c r="I330" s="544">
        <f t="shared" si="885"/>
        <v>0</v>
      </c>
      <c r="J330" s="378"/>
      <c r="K330" s="379"/>
      <c r="L330" s="544">
        <f t="shared" si="1027"/>
        <v>0</v>
      </c>
      <c r="M330" s="543">
        <f t="shared" si="934"/>
        <v>1</v>
      </c>
      <c r="N330" s="544">
        <f t="shared" si="857"/>
        <v>0</v>
      </c>
      <c r="O330" s="208">
        <f>_xlfn.IFNA(IF(INDEX(Table_Def[],MATCH(C330,Table_Def[Asset category],0),3)=0,20,INDEX(Table_Def[],MATCH(C330,Table_Def[Asset category],0),3)),0)</f>
        <v>0</v>
      </c>
      <c r="Q330" s="11"/>
      <c r="R330" s="208"/>
      <c r="S330" s="208"/>
      <c r="T330" s="208"/>
      <c r="U330" s="485"/>
      <c r="V330" s="485"/>
      <c r="W330" s="485"/>
      <c r="X330" s="485"/>
      <c r="Y330" s="485"/>
      <c r="Z330" s="485"/>
      <c r="AA330" s="485"/>
      <c r="AB330" s="485"/>
      <c r="AC330" s="485"/>
      <c r="AD330" s="485"/>
      <c r="AE330" s="485"/>
      <c r="AF330" s="485"/>
      <c r="AG330" s="485"/>
      <c r="AH330" s="485"/>
      <c r="AI330" s="485"/>
      <c r="AJ330" s="485"/>
      <c r="AK330" s="485"/>
      <c r="AL330" s="485"/>
      <c r="AM330" s="485"/>
      <c r="AN330" s="485"/>
      <c r="AO330" s="485"/>
      <c r="AP330" s="485"/>
      <c r="AQ330" s="485"/>
      <c r="AR330" s="485"/>
      <c r="AS330" s="485"/>
      <c r="AT330" s="485"/>
      <c r="AU330" s="485"/>
      <c r="AV330" s="485"/>
      <c r="AW330" s="485"/>
      <c r="AX330" s="485"/>
      <c r="AY330" s="485"/>
      <c r="AZ330" s="485"/>
      <c r="BA330" s="485"/>
      <c r="BB330" s="485"/>
      <c r="BC330" s="485"/>
      <c r="BD330" s="485"/>
      <c r="BE330" s="485"/>
      <c r="BF330" s="485"/>
      <c r="BG330" s="485"/>
      <c r="BH330" s="485"/>
      <c r="BI330" s="485"/>
      <c r="BJ330" s="485"/>
      <c r="BK330" s="485"/>
      <c r="BL330" s="485"/>
      <c r="BM330" s="485"/>
      <c r="BN330" s="485"/>
      <c r="BO330" s="485"/>
      <c r="BP330" s="485"/>
      <c r="BQ330" s="485"/>
      <c r="BR330" s="485"/>
      <c r="BS330" s="485"/>
      <c r="BT330" s="485"/>
      <c r="BU330" s="485"/>
      <c r="BV330" s="485"/>
      <c r="BW330" s="485"/>
      <c r="BX330" s="485"/>
      <c r="BY330" s="485"/>
      <c r="BZ330" s="485"/>
      <c r="CA330" s="485"/>
      <c r="CB330" s="485"/>
      <c r="CC330" s="37"/>
      <c r="CD330" s="317"/>
      <c r="CE330" s="317"/>
      <c r="CF330" s="8" t="s">
        <v>206</v>
      </c>
      <c r="CG330" s="321"/>
      <c r="CH330" s="321" t="e">
        <f>IF(CH331&lt;1,0,CH332-CH331)</f>
        <v>#DIV/0!</v>
      </c>
      <c r="CI330" s="321" t="e">
        <f t="shared" ref="CI330:DA330" ca="1" si="1030">IF(CI331&lt;1,0,CI332-CI331)</f>
        <v>#DIV/0!</v>
      </c>
      <c r="CJ330" s="321" t="e">
        <f t="shared" ca="1" si="1030"/>
        <v>#DIV/0!</v>
      </c>
      <c r="CK330" s="321" t="e">
        <f t="shared" ca="1" si="1030"/>
        <v>#DIV/0!</v>
      </c>
      <c r="CL330" s="321" t="e">
        <f t="shared" ca="1" si="1030"/>
        <v>#DIV/0!</v>
      </c>
      <c r="CM330" s="321" t="e">
        <f t="shared" ca="1" si="1030"/>
        <v>#DIV/0!</v>
      </c>
      <c r="CN330" s="321" t="e">
        <f t="shared" ca="1" si="1030"/>
        <v>#DIV/0!</v>
      </c>
      <c r="CO330" s="321" t="e">
        <f t="shared" ca="1" si="1030"/>
        <v>#DIV/0!</v>
      </c>
      <c r="CP330" s="321" t="e">
        <f t="shared" ca="1" si="1030"/>
        <v>#DIV/0!</v>
      </c>
      <c r="CQ330" s="321" t="e">
        <f t="shared" ca="1" si="1030"/>
        <v>#DIV/0!</v>
      </c>
      <c r="CR330" s="321" t="e">
        <f t="shared" ca="1" si="1030"/>
        <v>#DIV/0!</v>
      </c>
      <c r="CS330" s="321" t="e">
        <f t="shared" ca="1" si="1030"/>
        <v>#DIV/0!</v>
      </c>
      <c r="CT330" s="321" t="e">
        <f t="shared" ca="1" si="1030"/>
        <v>#DIV/0!</v>
      </c>
      <c r="CU330" s="321" t="e">
        <f t="shared" ca="1" si="1030"/>
        <v>#DIV/0!</v>
      </c>
      <c r="CV330" s="321" t="e">
        <f t="shared" ca="1" si="1030"/>
        <v>#DIV/0!</v>
      </c>
      <c r="CW330" s="321" t="e">
        <f t="shared" ca="1" si="1030"/>
        <v>#DIV/0!</v>
      </c>
      <c r="CX330" s="321" t="e">
        <f t="shared" ca="1" si="1030"/>
        <v>#DIV/0!</v>
      </c>
      <c r="CY330" s="321" t="e">
        <f t="shared" ca="1" si="1030"/>
        <v>#DIV/0!</v>
      </c>
      <c r="CZ330" s="321" t="e">
        <f t="shared" ca="1" si="1030"/>
        <v>#DIV/0!</v>
      </c>
      <c r="DA330" s="321" t="e">
        <f t="shared" ca="1" si="1030"/>
        <v>#DIV/0!</v>
      </c>
    </row>
    <row r="331" spans="2:105" ht="15" hidden="1" customHeight="1" outlineLevel="1">
      <c r="B331" s="287"/>
      <c r="C331" s="310"/>
      <c r="D331" s="310"/>
      <c r="E331" s="310"/>
      <c r="F331" s="311" t="str">
        <f>_xlfn.IFNA(INDEX(Table_Def[[Asset category]:[Unit]],MATCH(Insert_Assets!C331,Table_Def[Asset category],0),2),"")</f>
        <v/>
      </c>
      <c r="G331" s="481"/>
      <c r="H331" s="440" t="s">
        <v>221</v>
      </c>
      <c r="I331" s="544">
        <f t="shared" si="885"/>
        <v>0</v>
      </c>
      <c r="J331" s="378"/>
      <c r="K331" s="379"/>
      <c r="L331" s="544">
        <f t="shared" si="1027"/>
        <v>0</v>
      </c>
      <c r="M331" s="543">
        <f t="shared" si="934"/>
        <v>1</v>
      </c>
      <c r="N331" s="544">
        <f t="shared" si="857"/>
        <v>0</v>
      </c>
      <c r="O331" s="208">
        <f>_xlfn.IFNA(IF(INDEX(Table_Def[],MATCH(C331,Table_Def[Asset category],0),3)=0,20,INDEX(Table_Def[],MATCH(C331,Table_Def[Asset category],0),3)),0)</f>
        <v>0</v>
      </c>
      <c r="Q331" s="11"/>
      <c r="R331" s="208"/>
      <c r="S331" s="208"/>
      <c r="T331" s="208"/>
      <c r="U331" s="485"/>
      <c r="V331" s="485"/>
      <c r="W331" s="485"/>
      <c r="X331" s="485"/>
      <c r="Y331" s="485"/>
      <c r="Z331" s="485"/>
      <c r="AA331" s="485"/>
      <c r="AB331" s="485"/>
      <c r="AC331" s="485"/>
      <c r="AD331" s="485"/>
      <c r="AE331" s="485"/>
      <c r="AF331" s="485"/>
      <c r="AG331" s="485"/>
      <c r="AH331" s="485"/>
      <c r="AI331" s="485"/>
      <c r="AJ331" s="485"/>
      <c r="AK331" s="485"/>
      <c r="AL331" s="485"/>
      <c r="AM331" s="485"/>
      <c r="AN331" s="485"/>
      <c r="AO331" s="485"/>
      <c r="AP331" s="485"/>
      <c r="AQ331" s="485"/>
      <c r="AR331" s="485"/>
      <c r="AS331" s="485"/>
      <c r="AT331" s="485"/>
      <c r="AU331" s="485"/>
      <c r="AV331" s="485"/>
      <c r="AW331" s="485"/>
      <c r="AX331" s="485"/>
      <c r="AY331" s="485"/>
      <c r="AZ331" s="485"/>
      <c r="BA331" s="485"/>
      <c r="BB331" s="485"/>
      <c r="BC331" s="485"/>
      <c r="BD331" s="485"/>
      <c r="BE331" s="485"/>
      <c r="BF331" s="485"/>
      <c r="BG331" s="485"/>
      <c r="BH331" s="485"/>
      <c r="BI331" s="485"/>
      <c r="BJ331" s="485"/>
      <c r="BK331" s="485"/>
      <c r="BL331" s="485"/>
      <c r="BM331" s="485"/>
      <c r="BN331" s="485"/>
      <c r="BO331" s="485"/>
      <c r="BP331" s="485"/>
      <c r="BQ331" s="485"/>
      <c r="BR331" s="485"/>
      <c r="BS331" s="485"/>
      <c r="BT331" s="485"/>
      <c r="BU331" s="485"/>
      <c r="BV331" s="485"/>
      <c r="BW331" s="485"/>
      <c r="BX331" s="485"/>
      <c r="BY331" s="485"/>
      <c r="BZ331" s="485"/>
      <c r="CA331" s="485"/>
      <c r="CB331" s="485"/>
      <c r="CC331" s="37"/>
      <c r="CD331" s="317"/>
      <c r="CE331" s="317"/>
      <c r="CF331" s="8" t="s">
        <v>207</v>
      </c>
      <c r="CH331" s="321" t="e">
        <f>CH329*Insert_Finance!$D$32</f>
        <v>#DIV/0!</v>
      </c>
      <c r="CI331" s="321" t="e">
        <f ca="1">CI329*Insert_Finance!$D$32</f>
        <v>#DIV/0!</v>
      </c>
      <c r="CJ331" s="321" t="e">
        <f ca="1">CJ329*Insert_Finance!$D$32</f>
        <v>#DIV/0!</v>
      </c>
      <c r="CK331" s="321" t="e">
        <f ca="1">CK329*Insert_Finance!$D$32</f>
        <v>#DIV/0!</v>
      </c>
      <c r="CL331" s="321" t="e">
        <f ca="1">CL329*Insert_Finance!$D$32</f>
        <v>#DIV/0!</v>
      </c>
      <c r="CM331" s="321" t="e">
        <f ca="1">CM329*Insert_Finance!$D$32</f>
        <v>#DIV/0!</v>
      </c>
      <c r="CN331" s="321" t="e">
        <f ca="1">CN329*Insert_Finance!$D$32</f>
        <v>#DIV/0!</v>
      </c>
      <c r="CO331" s="321" t="e">
        <f ca="1">CO329*Insert_Finance!$D$32</f>
        <v>#DIV/0!</v>
      </c>
      <c r="CP331" s="321" t="e">
        <f ca="1">CP329*Insert_Finance!$D$32</f>
        <v>#DIV/0!</v>
      </c>
      <c r="CQ331" s="321" t="e">
        <f ca="1">CQ329*Insert_Finance!$D$32</f>
        <v>#DIV/0!</v>
      </c>
      <c r="CR331" s="321" t="e">
        <f ca="1">CR329*Insert_Finance!$D$32</f>
        <v>#DIV/0!</v>
      </c>
      <c r="CS331" s="321" t="e">
        <f ca="1">CS329*Insert_Finance!$D$32</f>
        <v>#DIV/0!</v>
      </c>
      <c r="CT331" s="321" t="e">
        <f ca="1">CT329*Insert_Finance!$D$32</f>
        <v>#DIV/0!</v>
      </c>
      <c r="CU331" s="321" t="e">
        <f ca="1">CU329*Insert_Finance!$D$32</f>
        <v>#DIV/0!</v>
      </c>
      <c r="CV331" s="321" t="e">
        <f ca="1">CV329*Insert_Finance!$D$32</f>
        <v>#DIV/0!</v>
      </c>
      <c r="CW331" s="321" t="e">
        <f ca="1">CW329*Insert_Finance!$D$32</f>
        <v>#DIV/0!</v>
      </c>
      <c r="CX331" s="321" t="e">
        <f ca="1">CX329*Insert_Finance!$D$32</f>
        <v>#DIV/0!</v>
      </c>
      <c r="CY331" s="321" t="e">
        <f ca="1">CY329*Insert_Finance!$D$32</f>
        <v>#DIV/0!</v>
      </c>
      <c r="CZ331" s="321" t="e">
        <f ca="1">CZ329*Insert_Finance!$D$32</f>
        <v>#DIV/0!</v>
      </c>
      <c r="DA331" s="321" t="e">
        <f ca="1">DA329*Insert_Finance!$D$32</f>
        <v>#DIV/0!</v>
      </c>
    </row>
    <row r="332" spans="2:105" ht="15" hidden="1" customHeight="1" outlineLevel="1">
      <c r="B332" s="287"/>
      <c r="C332" s="310"/>
      <c r="D332" s="310"/>
      <c r="E332" s="310"/>
      <c r="F332" s="311" t="str">
        <f>_xlfn.IFNA(INDEX(Table_Def[[Asset category]:[Unit]],MATCH(Insert_Assets!C332,Table_Def[Asset category],0),2),"")</f>
        <v/>
      </c>
      <c r="G332" s="481"/>
      <c r="H332" s="440" t="s">
        <v>221</v>
      </c>
      <c r="I332" s="544">
        <f t="shared" si="885"/>
        <v>0</v>
      </c>
      <c r="J332" s="378"/>
      <c r="K332" s="379"/>
      <c r="L332" s="544">
        <f t="shared" si="1027"/>
        <v>0</v>
      </c>
      <c r="M332" s="543">
        <f t="shared" si="934"/>
        <v>1</v>
      </c>
      <c r="N332" s="544">
        <f t="shared" si="857"/>
        <v>0</v>
      </c>
      <c r="O332" s="208">
        <f>_xlfn.IFNA(IF(INDEX(Table_Def[],MATCH(C332,Table_Def[Asset category],0),3)=0,20,INDEX(Table_Def[],MATCH(C332,Table_Def[Asset category],0),3)),0)</f>
        <v>0</v>
      </c>
      <c r="Q332" s="11"/>
      <c r="R332" s="208"/>
      <c r="S332" s="208"/>
      <c r="T332" s="208"/>
      <c r="U332" s="485"/>
      <c r="V332" s="485"/>
      <c r="W332" s="485"/>
      <c r="X332" s="485"/>
      <c r="Y332" s="485"/>
      <c r="Z332" s="485"/>
      <c r="AA332" s="485"/>
      <c r="AB332" s="485"/>
      <c r="AC332" s="485"/>
      <c r="AD332" s="485"/>
      <c r="AE332" s="485"/>
      <c r="AF332" s="485"/>
      <c r="AG332" s="485"/>
      <c r="AH332" s="485"/>
      <c r="AI332" s="485"/>
      <c r="AJ332" s="485"/>
      <c r="AK332" s="485"/>
      <c r="AL332" s="485"/>
      <c r="AM332" s="485"/>
      <c r="AN332" s="485"/>
      <c r="AO332" s="485"/>
      <c r="AP332" s="485"/>
      <c r="AQ332" s="485"/>
      <c r="AR332" s="485"/>
      <c r="AS332" s="485"/>
      <c r="AT332" s="485"/>
      <c r="AU332" s="485"/>
      <c r="AV332" s="485"/>
      <c r="AW332" s="485"/>
      <c r="AX332" s="485"/>
      <c r="AY332" s="485"/>
      <c r="AZ332" s="485"/>
      <c r="BA332" s="485"/>
      <c r="BB332" s="485"/>
      <c r="BC332" s="485"/>
      <c r="BD332" s="485"/>
      <c r="BE332" s="485"/>
      <c r="BF332" s="485"/>
      <c r="BG332" s="485"/>
      <c r="BH332" s="485"/>
      <c r="BI332" s="485"/>
      <c r="BJ332" s="485"/>
      <c r="BK332" s="485"/>
      <c r="BL332" s="485"/>
      <c r="BM332" s="485"/>
      <c r="BN332" s="485"/>
      <c r="BO332" s="485"/>
      <c r="BP332" s="485"/>
      <c r="BQ332" s="485"/>
      <c r="BR332" s="485"/>
      <c r="BS332" s="485"/>
      <c r="BT332" s="485"/>
      <c r="BU332" s="485"/>
      <c r="BV332" s="485"/>
      <c r="BW332" s="485"/>
      <c r="BX332" s="485"/>
      <c r="BY332" s="485"/>
      <c r="BZ332" s="485"/>
      <c r="CA332" s="485"/>
      <c r="CB332" s="485"/>
      <c r="CC332" s="37"/>
      <c r="CD332" s="317"/>
      <c r="CE332" s="317"/>
      <c r="CF332" s="8" t="s">
        <v>208</v>
      </c>
      <c r="CG332" s="321"/>
      <c r="CH332" s="321">
        <f ca="1">IF(CH329=0,0,
IF(CH329&lt;1,0,
IF($O326-CH327&lt;&gt;$O326,-PMT(Insert_Finance!$D$32,$O326,OFFSET(CH329,,(CH327-$O326),1,1),0,0),
IF(CH327=0,0,CG332))))</f>
        <v>0</v>
      </c>
      <c r="CI332" s="321">
        <f ca="1">IF(CI329=0,0,
IF(CI329&lt;1,0,
IF($O326-CI327&lt;&gt;$O326,-PMT(Insert_Finance!$D$32,$O326,OFFSET(CI329,,(CI327-$O326),1,1),0,0),
IF(CI327=0,0,CH332))))</f>
        <v>0</v>
      </c>
      <c r="CJ332" s="321">
        <f ca="1">IF(CJ329=0,0,
IF(CJ329&lt;1,0,
IF($O326-CJ327&lt;&gt;$O326,-PMT(Insert_Finance!$D$32,$O326,OFFSET(CJ329,,(CJ327-$O326),1,1),0,0),
IF(CJ327=0,0,CI332))))</f>
        <v>0</v>
      </c>
      <c r="CK332" s="321">
        <f ca="1">IF(CK329=0,0,
IF(CK329&lt;1,0,
IF($O326-CK327&lt;&gt;$O326,-PMT(Insert_Finance!$D$32,$O326,OFFSET(CK329,,(CK327-$O326),1,1),0,0),
IF(CK327=0,0,CJ332))))</f>
        <v>0</v>
      </c>
      <c r="CL332" s="321">
        <f ca="1">IF(CL329=0,0,
IF(CL329&lt;1,0,
IF($O326-CL327&lt;&gt;$O326,-PMT(Insert_Finance!$D$32,$O326,OFFSET(CL329,,(CL327-$O326),1,1),0,0),
IF(CL327=0,0,CK332))))</f>
        <v>0</v>
      </c>
      <c r="CM332" s="321">
        <f ca="1">IF(CM329=0,0,
IF(CM329&lt;1,0,
IF($O326-CM327&lt;&gt;$O326,-PMT(Insert_Finance!$D$32,$O326,OFFSET(CM329,,(CM327-$O326),1,1),0,0),
IF(CM327=0,0,CL332))))</f>
        <v>0</v>
      </c>
      <c r="CN332" s="321">
        <f ca="1">IF(CN329=0,0,
IF(CN329&lt;1,0,
IF($O326-CN327&lt;&gt;$O326,-PMT(Insert_Finance!$D$32,$O326,OFFSET(CN329,,(CN327-$O326),1,1),0,0),
IF(CN327=0,0,CM332))))</f>
        <v>0</v>
      </c>
      <c r="CO332" s="321">
        <f ca="1">IF(CO329=0,0,
IF(CO329&lt;1,0,
IF($O326-CO327&lt;&gt;$O326,-PMT(Insert_Finance!$D$32,$O326,OFFSET(CO329,,(CO327-$O326),1,1),0,0),
IF(CO327=0,0,CN332))))</f>
        <v>0</v>
      </c>
      <c r="CP332" s="321">
        <f ca="1">IF(CP329=0,0,
IF(CP329&lt;1,0,
IF($O326-CP327&lt;&gt;$O326,-PMT(Insert_Finance!$D$32,$O326,OFFSET(CP329,,(CP327-$O326),1,1),0,0),
IF(CP327=0,0,CO332))))</f>
        <v>0</v>
      </c>
      <c r="CQ332" s="321">
        <f ca="1">IF(CQ329=0,0,
IF(CQ329&lt;1,0,
IF($O326-CQ327&lt;&gt;$O326,-PMT(Insert_Finance!$D$32,$O326,OFFSET(CQ329,,(CQ327-$O326),1,1),0,0),
IF(CQ327=0,0,CP332))))</f>
        <v>0</v>
      </c>
      <c r="CR332" s="321">
        <f ca="1">IF(CR329=0,0,
IF(CR329&lt;1,0,
IF($O326-CR327&lt;&gt;$O326,-PMT(Insert_Finance!$D$32,$O326,OFFSET(CR329,,(CR327-$O326),1,1),0,0),
IF(CR327=0,0,CQ332))))</f>
        <v>0</v>
      </c>
      <c r="CS332" s="321">
        <f ca="1">IF(CS329=0,0,
IF(CS329&lt;1,0,
IF($O326-CS327&lt;&gt;$O326,-PMT(Insert_Finance!$D$32,$O326,OFFSET(CS329,,(CS327-$O326),1,1),0,0),
IF(CS327=0,0,CR332))))</f>
        <v>0</v>
      </c>
      <c r="CT332" s="321">
        <f ca="1">IF(CT329=0,0,
IF(CT329&lt;1,0,
IF($O326-CT327&lt;&gt;$O326,-PMT(Insert_Finance!$D$32,$O326,OFFSET(CT329,,(CT327-$O326),1,1),0,0),
IF(CT327=0,0,CS332))))</f>
        <v>0</v>
      </c>
      <c r="CU332" s="321">
        <f ca="1">IF(CU329=0,0,
IF(CU329&lt;1,0,
IF($O326-CU327&lt;&gt;$O326,-PMT(Insert_Finance!$D$32,$O326,OFFSET(CU329,,(CU327-$O326),1,1),0,0),
IF(CU327=0,0,CT332))))</f>
        <v>0</v>
      </c>
      <c r="CV332" s="321">
        <f ca="1">IF(CV329=0,0,
IF(CV329&lt;1,0,
IF($O326-CV327&lt;&gt;$O326,-PMT(Insert_Finance!$D$32,$O326,OFFSET(CV329,,(CV327-$O326),1,1),0,0),
IF(CV327=0,0,CU332))))</f>
        <v>0</v>
      </c>
      <c r="CW332" s="321">
        <f ca="1">IF(CW329=0,0,
IF(CW329&lt;1,0,
IF($O326-CW327&lt;&gt;$O326,-PMT(Insert_Finance!$D$32,$O326,OFFSET(CW329,,(CW327-$O326),1,1),0,0),
IF(CW327=0,0,CV332))))</f>
        <v>0</v>
      </c>
      <c r="CX332" s="321">
        <f ca="1">IF(CX329=0,0,
IF(CX329&lt;1,0,
IF($O326-CX327&lt;&gt;$O326,-PMT(Insert_Finance!$D$32,$O326,OFFSET(CX329,,(CX327-$O326),1,1),0,0),
IF(CX327=0,0,CW332))))</f>
        <v>0</v>
      </c>
      <c r="CY332" s="321">
        <f ca="1">IF(CY329=0,0,
IF(CY329&lt;1,0,
IF($O326-CY327&lt;&gt;$O326,-PMT(Insert_Finance!$D$32,$O326,OFFSET(CY329,,(CY327-$O326),1,1),0,0),
IF(CY327=0,0,CX332))))</f>
        <v>0</v>
      </c>
      <c r="CZ332" s="321">
        <f ca="1">IF(CZ329=0,0,
IF(CZ329&lt;1,0,
IF($O326-CZ327&lt;&gt;$O326,-PMT(Insert_Finance!$D$32,$O326,OFFSET(CZ329,,(CZ327-$O326),1,1),0,0),
IF(CZ327=0,0,CY332))))</f>
        <v>0</v>
      </c>
      <c r="DA332" s="321">
        <f ca="1">IF(DA329=0,0,
IF(DA329&lt;1,0,
IF($O326-DA327&lt;&gt;$O326,-PMT(Insert_Finance!$D$32,$O326,OFFSET(DA329,,(DA327-$O326),1,1),0,0),
IF(DA327=0,0,CZ332))))</f>
        <v>0</v>
      </c>
    </row>
    <row r="333" spans="2:105" ht="30" customHeight="1" collapsed="1">
      <c r="B333" s="287"/>
      <c r="C333" s="310" t="str">
        <f>IF(Insert_Villages!B52="","",Insert_Villages!B52)</f>
        <v/>
      </c>
      <c r="D333" s="310"/>
      <c r="E333" s="310">
        <f>Insert_Villages!E52</f>
        <v>0</v>
      </c>
      <c r="F333" s="311" t="str">
        <f>_xlfn.IFNA(INDEX(Table_Def[[Asset category]:[Unit]],MATCH(Insert_Assets!C333,Table_Def[Asset category],0),2),"")</f>
        <v/>
      </c>
      <c r="G333" s="481"/>
      <c r="H333" s="440" t="s">
        <v>221</v>
      </c>
      <c r="I333" s="544">
        <f t="shared" si="885"/>
        <v>0</v>
      </c>
      <c r="J333" s="376"/>
      <c r="K333" s="377"/>
      <c r="L333" s="544">
        <f t="shared" si="1027"/>
        <v>0</v>
      </c>
      <c r="M333" s="543">
        <f t="shared" si="934"/>
        <v>1</v>
      </c>
      <c r="N333" s="544">
        <f t="shared" si="857"/>
        <v>0</v>
      </c>
      <c r="O333" s="208">
        <f>_xlfn.IFNA(IF(INDEX(Table_Def[],MATCH(C333,Table_Def[Asset category],0),3)=0,20,INDEX(Table_Def[],MATCH(C333,Table_Def[Asset category],0),3)),0)</f>
        <v>0</v>
      </c>
      <c r="Q333" s="11"/>
      <c r="R333" s="208"/>
      <c r="S333" s="208"/>
      <c r="T333" s="208"/>
      <c r="U333" s="485">
        <f>SUMIF($CH$7:$DA$7,U$16,$CH337:$DA337)</f>
        <v>0</v>
      </c>
      <c r="V333" s="485">
        <f>SUMIF($CH$7:$DA$7,U$16,$CH336:$DA336)</f>
        <v>0</v>
      </c>
      <c r="W333" s="485">
        <f>SUMIF($CH$7:$DA$7,U$16,$CH338:$DA338)</f>
        <v>0</v>
      </c>
      <c r="X333" s="485">
        <f>SUMIF($CH$7:$DA$7,X$16,$CH337:$DA337)</f>
        <v>0</v>
      </c>
      <c r="Y333" s="485">
        <f>SUMIF($CH$7:$DA$7,X$16,$CH336:$DA336)</f>
        <v>0</v>
      </c>
      <c r="Z333" s="485">
        <f>SUMIF($CH$7:$DA$7,X$16,$CH338:$DA338)</f>
        <v>0</v>
      </c>
      <c r="AA333" s="485">
        <f>SUMIF($CH$7:$DA$7,AA$16,$CH337:$DA337)</f>
        <v>0</v>
      </c>
      <c r="AB333" s="485">
        <f>SUMIF($CH$7:$DA$7,AA$16,$CH336:$DA336)</f>
        <v>0</v>
      </c>
      <c r="AC333" s="485">
        <f>SUMIF($CH$7:$DA$7,AA$16,$CH338:$DA338)</f>
        <v>0</v>
      </c>
      <c r="AD333" s="485">
        <f>SUMIF($CH$7:$DA$7,AD$16,$CH337:$DA337)</f>
        <v>0</v>
      </c>
      <c r="AE333" s="485">
        <f>SUMIF($CH$7:$DA$7,AD$16,$CH336:$DA336)</f>
        <v>0</v>
      </c>
      <c r="AF333" s="485">
        <f>SUMIF($CH$7:$DA$7,AD$16,$CH338:$DA338)</f>
        <v>0</v>
      </c>
      <c r="AG333" s="485">
        <f>SUMIF($CH$7:$DA$7,AG$16,$CH337:$DA337)</f>
        <v>0</v>
      </c>
      <c r="AH333" s="485">
        <f>SUMIF($CH$7:$DA$7,AG$16,$CH336:$DA336)</f>
        <v>0</v>
      </c>
      <c r="AI333" s="485">
        <f>SUMIF($CH$7:$DA$7,AG$16,$CH338:$DA338)</f>
        <v>0</v>
      </c>
      <c r="AJ333" s="485">
        <f>SUMIF($CH$7:$DA$7,AJ$16,$CH337:$DA337)</f>
        <v>0</v>
      </c>
      <c r="AK333" s="485">
        <f>SUMIF($CH$7:$DA$7,AJ$16,$CH336:$DA336)</f>
        <v>0</v>
      </c>
      <c r="AL333" s="485">
        <f>SUMIF($CH$7:$DA$7,AJ$16,$CH338:$DA338)</f>
        <v>0</v>
      </c>
      <c r="AM333" s="485">
        <f>SUMIF($CH$7:$DA$7,AM$16,$CH337:$DA337)</f>
        <v>0</v>
      </c>
      <c r="AN333" s="485">
        <f>SUMIF($CH$7:$DA$7,AM$16,$CH336:$DA336)</f>
        <v>0</v>
      </c>
      <c r="AO333" s="485">
        <f>SUMIF($CH$7:$DA$7,AM$16,$CH338:$DA338)</f>
        <v>0</v>
      </c>
      <c r="AP333" s="485">
        <f>SUMIF($CH$7:$DA$7,AP$16,$CH337:$DA337)</f>
        <v>0</v>
      </c>
      <c r="AQ333" s="485">
        <f>SUMIF($CH$7:$DA$7,AP$16,$CH336:$DA336)</f>
        <v>0</v>
      </c>
      <c r="AR333" s="485">
        <f>SUMIF($CH$7:$DA$7,AP$16,$CH338:$DA338)</f>
        <v>0</v>
      </c>
      <c r="AS333" s="485">
        <f>SUMIF($CH$7:$DA$7,AS$16,$CH337:$DA337)</f>
        <v>0</v>
      </c>
      <c r="AT333" s="485">
        <f>SUMIF($CH$7:$DA$7,AS$16,$CH336:$DA336)</f>
        <v>0</v>
      </c>
      <c r="AU333" s="485">
        <f>SUMIF($CH$7:$DA$7,AS$16,$CH338:$DA338)</f>
        <v>0</v>
      </c>
      <c r="AV333" s="485">
        <f>SUMIF($CH$7:$DA$7,AV$16,$CH337:$DA337)</f>
        <v>0</v>
      </c>
      <c r="AW333" s="485">
        <f>SUMIF($CH$7:$DA$7,AV$16,$CH336:$DA336)</f>
        <v>0</v>
      </c>
      <c r="AX333" s="485">
        <f>SUMIF($CH$7:$DA$7,AV$16,$CH338:$DA338)</f>
        <v>0</v>
      </c>
      <c r="AY333" s="485">
        <f>SUMIF($CH$7:$DA$7,AY$16,$CH337:$DA337)</f>
        <v>0</v>
      </c>
      <c r="AZ333" s="485">
        <f>SUMIF($CH$7:$DA$7,AY$16,$CH336:$DA336)</f>
        <v>0</v>
      </c>
      <c r="BA333" s="485">
        <f>SUMIF($CH$7:$DA$7,AY$16,$CH338:$DA338)</f>
        <v>0</v>
      </c>
      <c r="BB333" s="485">
        <f>SUMIF($CH$7:$DA$7,BB$16,$CH337:$DA337)</f>
        <v>0</v>
      </c>
      <c r="BC333" s="485">
        <f>SUMIF($CH$7:$DA$7,BB$16,$CH336:$DA336)</f>
        <v>0</v>
      </c>
      <c r="BD333" s="485">
        <f>SUMIF($CH$7:$DA$7,BB$16,$CH338:$DA338)</f>
        <v>0</v>
      </c>
      <c r="BE333" s="485">
        <f>SUMIF($CH$7:$DA$7,BE$16,$CH337:$DA337)</f>
        <v>0</v>
      </c>
      <c r="BF333" s="485">
        <f>SUMIF($CH$7:$DA$7,BE$16,$CH336:$DA336)</f>
        <v>0</v>
      </c>
      <c r="BG333" s="485">
        <f>SUMIF($CH$7:$DA$7,BE$16,$CH338:$DA338)</f>
        <v>0</v>
      </c>
      <c r="BH333" s="485">
        <f>SUMIF($CH$7:$DA$7,BH$16,$CH337:$DA337)</f>
        <v>0</v>
      </c>
      <c r="BI333" s="485">
        <f>SUMIF($CH$7:$DA$7,BH$16,$CH336:$DA336)</f>
        <v>0</v>
      </c>
      <c r="BJ333" s="485">
        <f>SUMIF($CH$7:$DA$7,BH$16,$CH338:$DA338)</f>
        <v>0</v>
      </c>
      <c r="BK333" s="485">
        <f>SUMIF($CH$7:$DA$7,BK$16,$CH337:$DA337)</f>
        <v>0</v>
      </c>
      <c r="BL333" s="485">
        <f>SUMIF($CH$7:$DA$7,BK$16,$CH336:$DA336)</f>
        <v>0</v>
      </c>
      <c r="BM333" s="485">
        <f>SUMIF($CH$7:$DA$7,BK$16,$CH338:$DA338)</f>
        <v>0</v>
      </c>
      <c r="BN333" s="485">
        <f>SUMIF($CH$7:$DA$7,BN$16,$CH337:$DA337)</f>
        <v>0</v>
      </c>
      <c r="BO333" s="485">
        <f>SUMIF($CH$7:$DA$7,BN$16,$CH336:$DA336)</f>
        <v>0</v>
      </c>
      <c r="BP333" s="485">
        <f>SUMIF($CH$7:$DA$7,BN$16,$CH338:$DA338)</f>
        <v>0</v>
      </c>
      <c r="BQ333" s="485">
        <f>SUMIF($CH$7:$DA$7,BQ$16,$CH337:$DA337)</f>
        <v>0</v>
      </c>
      <c r="BR333" s="485">
        <f>SUMIF($CH$7:$DA$7,BQ$16,$CH336:$DA336)</f>
        <v>0</v>
      </c>
      <c r="BS333" s="485">
        <f>SUMIF($CH$7:$DA$7,BQ$16,$CH338:$DA338)</f>
        <v>0</v>
      </c>
      <c r="BT333" s="485">
        <f>SUMIF($CH$7:$DA$7,BT$16,$CH337:$DA337)</f>
        <v>0</v>
      </c>
      <c r="BU333" s="485">
        <f>SUMIF($CH$7:$DA$7,BT$16,$CH336:$DA336)</f>
        <v>0</v>
      </c>
      <c r="BV333" s="485">
        <f>SUMIF($CH$7:$DA$7,BT$16,$CH338:$DA338)</f>
        <v>0</v>
      </c>
      <c r="BW333" s="485">
        <f>SUMIF($CH$7:$DA$7,BW$16,$CH337:$DA337)</f>
        <v>0</v>
      </c>
      <c r="BX333" s="485">
        <f>SUMIF($CH$7:$DA$7,BW$16,$CH336:$DA336)</f>
        <v>0</v>
      </c>
      <c r="BY333" s="485">
        <f>SUMIF($CH$7:$DA$7,BW$16,$CH338:$DA338)</f>
        <v>0</v>
      </c>
      <c r="BZ333" s="485">
        <f>SUMIF($CH$7:$DA$7,BZ$16,$CH337:$DA337)</f>
        <v>0</v>
      </c>
      <c r="CA333" s="485">
        <f>SUMIF($CH$7:$DA$7,BZ$16,$CH336:$DA336)</f>
        <v>0</v>
      </c>
      <c r="CB333" s="485">
        <f>SUMIF($CH$7:$DA$7,BZ$16,$CH338:$DA338)</f>
        <v>0</v>
      </c>
      <c r="CC333" s="37"/>
      <c r="CD333" s="317"/>
      <c r="CE333" s="317"/>
      <c r="CG333" s="72"/>
      <c r="CH333" s="321"/>
    </row>
    <row r="334" spans="2:105" ht="15" hidden="1" customHeight="1" outlineLevel="1">
      <c r="B334" s="287"/>
      <c r="C334" s="310"/>
      <c r="D334" s="310"/>
      <c r="E334" s="310"/>
      <c r="F334" s="311" t="str">
        <f>_xlfn.IFNA(INDEX(Table_Def[[Asset category]:[Unit]],MATCH(Insert_Assets!C334,Table_Def[Asset category],0),2),"")</f>
        <v/>
      </c>
      <c r="G334" s="481"/>
      <c r="H334" s="440" t="s">
        <v>221</v>
      </c>
      <c r="I334" s="544">
        <f t="shared" si="885"/>
        <v>0</v>
      </c>
      <c r="J334" s="378"/>
      <c r="K334" s="379"/>
      <c r="L334" s="544">
        <f t="shared" si="1027"/>
        <v>0</v>
      </c>
      <c r="M334" s="543">
        <f t="shared" si="934"/>
        <v>1</v>
      </c>
      <c r="N334" s="544">
        <f t="shared" si="857"/>
        <v>0</v>
      </c>
      <c r="O334" s="208">
        <f>_xlfn.IFNA(IF(INDEX(Table_Def[],MATCH(C334,Table_Def[Asset category],0),3)=0,20,INDEX(Table_Def[],MATCH(C334,Table_Def[Asset category],0),3)),0)</f>
        <v>0</v>
      </c>
      <c r="Q334" s="11"/>
      <c r="R334" s="208"/>
      <c r="S334" s="208"/>
      <c r="T334" s="208"/>
      <c r="U334" s="485"/>
      <c r="V334" s="485"/>
      <c r="W334" s="485"/>
      <c r="X334" s="485"/>
      <c r="Y334" s="485"/>
      <c r="Z334" s="485"/>
      <c r="AA334" s="485"/>
      <c r="AB334" s="485"/>
      <c r="AC334" s="485"/>
      <c r="AD334" s="485"/>
      <c r="AE334" s="485"/>
      <c r="AF334" s="485"/>
      <c r="AG334" s="485"/>
      <c r="AH334" s="485"/>
      <c r="AI334" s="485"/>
      <c r="AJ334" s="485"/>
      <c r="AK334" s="485"/>
      <c r="AL334" s="485"/>
      <c r="AM334" s="485"/>
      <c r="AN334" s="485"/>
      <c r="AO334" s="485"/>
      <c r="AP334" s="485"/>
      <c r="AQ334" s="485"/>
      <c r="AR334" s="485"/>
      <c r="AS334" s="485"/>
      <c r="AT334" s="485"/>
      <c r="AU334" s="485"/>
      <c r="AV334" s="485"/>
      <c r="AW334" s="485"/>
      <c r="AX334" s="485"/>
      <c r="AY334" s="485"/>
      <c r="AZ334" s="485"/>
      <c r="BA334" s="485"/>
      <c r="BB334" s="485"/>
      <c r="BC334" s="485"/>
      <c r="BD334" s="485"/>
      <c r="BE334" s="485"/>
      <c r="BF334" s="485"/>
      <c r="BG334" s="485"/>
      <c r="BH334" s="485"/>
      <c r="BI334" s="485"/>
      <c r="BJ334" s="485"/>
      <c r="BK334" s="485"/>
      <c r="BL334" s="485"/>
      <c r="BM334" s="485"/>
      <c r="BN334" s="485"/>
      <c r="BO334" s="485"/>
      <c r="BP334" s="485"/>
      <c r="BQ334" s="485"/>
      <c r="BR334" s="485"/>
      <c r="BS334" s="485"/>
      <c r="BT334" s="485"/>
      <c r="BU334" s="485"/>
      <c r="BV334" s="485"/>
      <c r="BW334" s="485"/>
      <c r="BX334" s="485"/>
      <c r="BY334" s="485"/>
      <c r="BZ334" s="485"/>
      <c r="CA334" s="485"/>
      <c r="CB334" s="485"/>
      <c r="CC334" s="37"/>
      <c r="CD334" s="317"/>
      <c r="CE334" s="317"/>
      <c r="CF334" s="8" t="s">
        <v>218</v>
      </c>
      <c r="CG334" s="72"/>
      <c r="CH334" s="320">
        <f>IF($J333=CH$7,$O333,
IF(CG333&gt;0,CG333-1,0))</f>
        <v>0</v>
      </c>
      <c r="CI334" s="320">
        <f ca="1">IF(OR($J333=CI$7,CH335=$O333),$O333,
IF(CH334&gt;0,CH334-1,0))</f>
        <v>0</v>
      </c>
      <c r="CJ334" s="320">
        <f t="shared" ref="CJ334" ca="1" si="1031">IF(OR($J333=CJ$7,CI335=$O333),$O333,
IF(CI334&gt;0,CI334-1,0))</f>
        <v>0</v>
      </c>
      <c r="CK334" s="320">
        <f t="shared" ref="CK334" ca="1" si="1032">IF(OR($J333=CK$7,CJ335=$O333),$O333,
IF(CJ334&gt;0,CJ334-1,0))</f>
        <v>0</v>
      </c>
      <c r="CL334" s="320">
        <f t="shared" ref="CL334" ca="1" si="1033">IF(OR($J333=CL$7,CK335=$O333),$O333,
IF(CK334&gt;0,CK334-1,0))</f>
        <v>0</v>
      </c>
      <c r="CM334" s="320">
        <f t="shared" ref="CM334" ca="1" si="1034">IF(OR($J333=CM$7,CL335=$O333),$O333,
IF(CL334&gt;0,CL334-1,0))</f>
        <v>0</v>
      </c>
      <c r="CN334" s="320">
        <f t="shared" ref="CN334" ca="1" si="1035">IF(OR($J333=CN$7,CM335=$O333),$O333,
IF(CM334&gt;0,CM334-1,0))</f>
        <v>0</v>
      </c>
      <c r="CO334" s="320">
        <f t="shared" ref="CO334" ca="1" si="1036">IF(OR($J333=CO$7,CN335=$O333),$O333,
IF(CN334&gt;0,CN334-1,0))</f>
        <v>0</v>
      </c>
      <c r="CP334" s="320">
        <f t="shared" ref="CP334" ca="1" si="1037">IF(OR($J333=CP$7,CO335=$O333),$O333,
IF(CO334&gt;0,CO334-1,0))</f>
        <v>0</v>
      </c>
      <c r="CQ334" s="320">
        <f t="shared" ref="CQ334" ca="1" si="1038">IF(OR($J333=CQ$7,CP335=$O333),$O333,
IF(CP334&gt;0,CP334-1,0))</f>
        <v>0</v>
      </c>
      <c r="CR334" s="320">
        <f t="shared" ref="CR334" ca="1" si="1039">IF(OR($J333=CR$7,CQ335=$O333),$O333,
IF(CQ334&gt;0,CQ334-1,0))</f>
        <v>0</v>
      </c>
      <c r="CS334" s="320">
        <f t="shared" ref="CS334" ca="1" si="1040">IF(OR($J333=CS$7,CR335=$O333),$O333,
IF(CR334&gt;0,CR334-1,0))</f>
        <v>0</v>
      </c>
      <c r="CT334" s="320">
        <f t="shared" ref="CT334" ca="1" si="1041">IF(OR($J333=CT$7,CS335=$O333),$O333,
IF(CS334&gt;0,CS334-1,0))</f>
        <v>0</v>
      </c>
      <c r="CU334" s="320">
        <f t="shared" ref="CU334" ca="1" si="1042">IF(OR($J333=CU$7,CT335=$O333),$O333,
IF(CT334&gt;0,CT334-1,0))</f>
        <v>0</v>
      </c>
      <c r="CV334" s="320">
        <f t="shared" ref="CV334" ca="1" si="1043">IF(OR($J333=CV$7,CU335=$O333),$O333,
IF(CU334&gt;0,CU334-1,0))</f>
        <v>0</v>
      </c>
      <c r="CW334" s="320">
        <f t="shared" ref="CW334" ca="1" si="1044">IF(OR($J333=CW$7,CV335=$O333),$O333,
IF(CV334&gt;0,CV334-1,0))</f>
        <v>0</v>
      </c>
      <c r="CX334" s="320">
        <f t="shared" ref="CX334" ca="1" si="1045">IF(OR($J333=CX$7,CW335=$O333),$O333,
IF(CW334&gt;0,CW334-1,0))</f>
        <v>0</v>
      </c>
      <c r="CY334" s="320">
        <f t="shared" ref="CY334" ca="1" si="1046">IF(OR($J333=CY$7,CX335=$O333),$O333,
IF(CX334&gt;0,CX334-1,0))</f>
        <v>0</v>
      </c>
      <c r="CZ334" s="320">
        <f t="shared" ref="CZ334" ca="1" si="1047">IF(OR($J333=CZ$7,CY335=$O333),$O333,
IF(CY334&gt;0,CY334-1,0))</f>
        <v>0</v>
      </c>
      <c r="DA334" s="320">
        <f t="shared" ref="DA334" ca="1" si="1048">IF(OR($J333=DA$7,CZ335=$O333),$O333,
IF(CZ334&gt;0,CZ334-1,0))</f>
        <v>0</v>
      </c>
    </row>
    <row r="335" spans="2:105" ht="15" hidden="1" customHeight="1" outlineLevel="1">
      <c r="B335" s="287"/>
      <c r="C335" s="310"/>
      <c r="D335" s="310"/>
      <c r="E335" s="310"/>
      <c r="F335" s="311" t="str">
        <f>_xlfn.IFNA(INDEX(Table_Def[[Asset category]:[Unit]],MATCH(Insert_Assets!C335,Table_Def[Asset category],0),2),"")</f>
        <v/>
      </c>
      <c r="G335" s="481"/>
      <c r="H335" s="440" t="s">
        <v>221</v>
      </c>
      <c r="I335" s="544">
        <f t="shared" si="885"/>
        <v>0</v>
      </c>
      <c r="J335" s="378"/>
      <c r="K335" s="379"/>
      <c r="L335" s="544"/>
      <c r="M335" s="543">
        <f t="shared" si="934"/>
        <v>1</v>
      </c>
      <c r="N335" s="544">
        <f t="shared" si="857"/>
        <v>0</v>
      </c>
      <c r="O335" s="208">
        <f>_xlfn.IFNA(IF(INDEX(Table_Def[],MATCH(C335,Table_Def[Asset category],0),3)=0,20,INDEX(Table_Def[],MATCH(C335,Table_Def[Asset category],0),3)),0)</f>
        <v>0</v>
      </c>
      <c r="Q335" s="11"/>
      <c r="R335" s="208"/>
      <c r="S335" s="208"/>
      <c r="T335" s="208"/>
      <c r="U335" s="485"/>
      <c r="V335" s="485"/>
      <c r="W335" s="485"/>
      <c r="X335" s="485"/>
      <c r="Y335" s="485"/>
      <c r="Z335" s="485"/>
      <c r="AA335" s="485"/>
      <c r="AB335" s="485"/>
      <c r="AC335" s="485"/>
      <c r="AD335" s="485"/>
      <c r="AE335" s="485"/>
      <c r="AF335" s="485"/>
      <c r="AG335" s="485"/>
      <c r="AH335" s="485"/>
      <c r="AI335" s="485"/>
      <c r="AJ335" s="485"/>
      <c r="AK335" s="485"/>
      <c r="AL335" s="485"/>
      <c r="AM335" s="485"/>
      <c r="AN335" s="485"/>
      <c r="AO335" s="485"/>
      <c r="AP335" s="485"/>
      <c r="AQ335" s="485"/>
      <c r="AR335" s="485"/>
      <c r="AS335" s="485"/>
      <c r="AT335" s="485"/>
      <c r="AU335" s="485"/>
      <c r="AV335" s="485"/>
      <c r="AW335" s="485"/>
      <c r="AX335" s="485"/>
      <c r="AY335" s="485"/>
      <c r="AZ335" s="485"/>
      <c r="BA335" s="485"/>
      <c r="BB335" s="485"/>
      <c r="BC335" s="485"/>
      <c r="BD335" s="485"/>
      <c r="BE335" s="485"/>
      <c r="BF335" s="485"/>
      <c r="BG335" s="485"/>
      <c r="BH335" s="485"/>
      <c r="BI335" s="485"/>
      <c r="BJ335" s="485"/>
      <c r="BK335" s="485"/>
      <c r="BL335" s="485"/>
      <c r="BM335" s="485"/>
      <c r="BN335" s="485"/>
      <c r="BO335" s="485"/>
      <c r="BP335" s="485"/>
      <c r="BQ335" s="485"/>
      <c r="BR335" s="485"/>
      <c r="BS335" s="485"/>
      <c r="BT335" s="485"/>
      <c r="BU335" s="485"/>
      <c r="BV335" s="485"/>
      <c r="BW335" s="485"/>
      <c r="BX335" s="485"/>
      <c r="BY335" s="485"/>
      <c r="BZ335" s="485"/>
      <c r="CA335" s="485"/>
      <c r="CB335" s="485"/>
      <c r="CC335" s="37"/>
      <c r="CD335" s="317"/>
      <c r="CE335" s="317"/>
      <c r="CF335" s="8" t="s">
        <v>219</v>
      </c>
      <c r="CG335" s="72"/>
      <c r="CH335" s="320">
        <f t="shared" ref="CH335" ca="1" si="1049">IF(AND(CH334=$O333,CH334&gt;0),1,IF(CH334=0,0,OFFSET(CH334,,(CH334-$O333),1,1)-CH334+1))</f>
        <v>0</v>
      </c>
      <c r="CI335" s="320">
        <f ca="1">IF(AND(CI334=$O333,CI334&gt;0),1,IF(CI334=0,0,OFFSET(CI334,,(CI334-$O333),1,1)-CI334+1))</f>
        <v>0</v>
      </c>
      <c r="CJ335" s="320">
        <f t="shared" ref="CJ335:DA335" ca="1" si="1050">IF(AND(CJ334=$O333,CJ334&gt;0),1,IF(CJ334=0,0,OFFSET(CJ334,,(CJ334-$O333),1,1)-CJ334+1))</f>
        <v>0</v>
      </c>
      <c r="CK335" s="320">
        <f t="shared" ca="1" si="1050"/>
        <v>0</v>
      </c>
      <c r="CL335" s="320">
        <f t="shared" ca="1" si="1050"/>
        <v>0</v>
      </c>
      <c r="CM335" s="320">
        <f t="shared" ca="1" si="1050"/>
        <v>0</v>
      </c>
      <c r="CN335" s="320">
        <f t="shared" ca="1" si="1050"/>
        <v>0</v>
      </c>
      <c r="CO335" s="320">
        <f t="shared" ca="1" si="1050"/>
        <v>0</v>
      </c>
      <c r="CP335" s="320">
        <f t="shared" ca="1" si="1050"/>
        <v>0</v>
      </c>
      <c r="CQ335" s="320">
        <f t="shared" ca="1" si="1050"/>
        <v>0</v>
      </c>
      <c r="CR335" s="320">
        <f t="shared" ca="1" si="1050"/>
        <v>0</v>
      </c>
      <c r="CS335" s="320">
        <f t="shared" ca="1" si="1050"/>
        <v>0</v>
      </c>
      <c r="CT335" s="320">
        <f t="shared" ca="1" si="1050"/>
        <v>0</v>
      </c>
      <c r="CU335" s="320">
        <f t="shared" ca="1" si="1050"/>
        <v>0</v>
      </c>
      <c r="CV335" s="320">
        <f t="shared" ca="1" si="1050"/>
        <v>0</v>
      </c>
      <c r="CW335" s="320">
        <f t="shared" ca="1" si="1050"/>
        <v>0</v>
      </c>
      <c r="CX335" s="320">
        <f t="shared" ca="1" si="1050"/>
        <v>0</v>
      </c>
      <c r="CY335" s="320">
        <f t="shared" ca="1" si="1050"/>
        <v>0</v>
      </c>
      <c r="CZ335" s="320">
        <f t="shared" ca="1" si="1050"/>
        <v>0</v>
      </c>
      <c r="DA335" s="320">
        <f t="shared" ca="1" si="1050"/>
        <v>0</v>
      </c>
    </row>
    <row r="336" spans="2:105" ht="15" hidden="1" customHeight="1" outlineLevel="1">
      <c r="B336" s="287"/>
      <c r="C336" s="310"/>
      <c r="D336" s="310"/>
      <c r="E336" s="310"/>
      <c r="F336" s="311" t="str">
        <f>_xlfn.IFNA(INDEX(Table_Def[[Asset category]:[Unit]],MATCH(Insert_Assets!C336,Table_Def[Asset category],0),2),"")</f>
        <v/>
      </c>
      <c r="G336" s="481"/>
      <c r="H336" s="440" t="s">
        <v>221</v>
      </c>
      <c r="I336" s="544">
        <f t="shared" si="885"/>
        <v>0</v>
      </c>
      <c r="J336" s="378"/>
      <c r="K336" s="379"/>
      <c r="L336" s="544">
        <f t="shared" ref="L336:L341" si="1051">SUMIF($K$21:$K$383,K336,$I$21:$I$383)</f>
        <v>0</v>
      </c>
      <c r="M336" s="543">
        <f t="shared" si="934"/>
        <v>1</v>
      </c>
      <c r="N336" s="544">
        <f t="shared" si="857"/>
        <v>0</v>
      </c>
      <c r="O336" s="208">
        <f>_xlfn.IFNA(IF(INDEX(Table_Def[],MATCH(C336,Table_Def[Asset category],0),3)=0,20,INDEX(Table_Def[],MATCH(C336,Table_Def[Asset category],0),3)),0)</f>
        <v>0</v>
      </c>
      <c r="Q336" s="11"/>
      <c r="R336" s="208"/>
      <c r="S336" s="208"/>
      <c r="T336" s="208"/>
      <c r="U336" s="485"/>
      <c r="V336" s="485"/>
      <c r="W336" s="485"/>
      <c r="X336" s="485"/>
      <c r="Y336" s="485"/>
      <c r="Z336" s="485"/>
      <c r="AA336" s="485"/>
      <c r="AB336" s="485"/>
      <c r="AC336" s="485"/>
      <c r="AD336" s="485"/>
      <c r="AE336" s="485"/>
      <c r="AF336" s="485"/>
      <c r="AG336" s="485"/>
      <c r="AH336" s="485"/>
      <c r="AI336" s="485"/>
      <c r="AJ336" s="485"/>
      <c r="AK336" s="485"/>
      <c r="AL336" s="485"/>
      <c r="AM336" s="485"/>
      <c r="AN336" s="485"/>
      <c r="AO336" s="485"/>
      <c r="AP336" s="485"/>
      <c r="AQ336" s="485"/>
      <c r="AR336" s="485"/>
      <c r="AS336" s="485"/>
      <c r="AT336" s="485"/>
      <c r="AU336" s="485"/>
      <c r="AV336" s="485"/>
      <c r="AW336" s="485"/>
      <c r="AX336" s="485"/>
      <c r="AY336" s="485"/>
      <c r="AZ336" s="485"/>
      <c r="BA336" s="485"/>
      <c r="BB336" s="485"/>
      <c r="BC336" s="485"/>
      <c r="BD336" s="485"/>
      <c r="BE336" s="485"/>
      <c r="BF336" s="485"/>
      <c r="BG336" s="485"/>
      <c r="BH336" s="485"/>
      <c r="BI336" s="485"/>
      <c r="BJ336" s="485"/>
      <c r="BK336" s="485"/>
      <c r="BL336" s="485"/>
      <c r="BM336" s="485"/>
      <c r="BN336" s="485"/>
      <c r="BO336" s="485"/>
      <c r="BP336" s="485"/>
      <c r="BQ336" s="485"/>
      <c r="BR336" s="485"/>
      <c r="BS336" s="485"/>
      <c r="BT336" s="485"/>
      <c r="BU336" s="485"/>
      <c r="BV336" s="485"/>
      <c r="BW336" s="485"/>
      <c r="BX336" s="485"/>
      <c r="BY336" s="485"/>
      <c r="BZ336" s="485"/>
      <c r="CA336" s="485"/>
      <c r="CB336" s="485"/>
      <c r="CC336" s="37"/>
      <c r="CD336" s="317"/>
      <c r="CE336" s="317"/>
      <c r="CF336" s="8" t="s">
        <v>205</v>
      </c>
      <c r="CH336" s="321">
        <f t="shared" ref="CH336:CL336" si="1052">IF($J333=CH$7,$I333*$M333,IF(CH334=$O333,$I333,
IF(CG336&gt;0,+CG336-CG337,0)))</f>
        <v>0</v>
      </c>
      <c r="CI336" s="321">
        <f t="shared" ca="1" si="1052"/>
        <v>0</v>
      </c>
      <c r="CJ336" s="321">
        <f t="shared" ca="1" si="1052"/>
        <v>0</v>
      </c>
      <c r="CK336" s="321">
        <f t="shared" ca="1" si="1052"/>
        <v>0</v>
      </c>
      <c r="CL336" s="321">
        <f t="shared" ca="1" si="1052"/>
        <v>0</v>
      </c>
      <c r="CM336" s="321">
        <f ca="1">IF($J333=CM$7,$I333*$M333,IF(CM334=$O333,$I333,
IF(CL336&gt;0,+CL336-CL337,0)))</f>
        <v>0</v>
      </c>
      <c r="CN336" s="321">
        <f t="shared" ref="CN336:DA336" ca="1" si="1053">IF($J333=CN$7,$I333*$M333,IF(CN334=$O333,$I333,
IF(CM336&gt;0,+CM336-CM337,0)))</f>
        <v>0</v>
      </c>
      <c r="CO336" s="321">
        <f t="shared" ca="1" si="1053"/>
        <v>0</v>
      </c>
      <c r="CP336" s="321">
        <f t="shared" ca="1" si="1053"/>
        <v>0</v>
      </c>
      <c r="CQ336" s="321">
        <f t="shared" ca="1" si="1053"/>
        <v>0</v>
      </c>
      <c r="CR336" s="321">
        <f t="shared" ca="1" si="1053"/>
        <v>0</v>
      </c>
      <c r="CS336" s="321">
        <f t="shared" ca="1" si="1053"/>
        <v>0</v>
      </c>
      <c r="CT336" s="321">
        <f t="shared" ca="1" si="1053"/>
        <v>0</v>
      </c>
      <c r="CU336" s="321">
        <f t="shared" ca="1" si="1053"/>
        <v>0</v>
      </c>
      <c r="CV336" s="321">
        <f t="shared" ca="1" si="1053"/>
        <v>0</v>
      </c>
      <c r="CW336" s="321">
        <f t="shared" ca="1" si="1053"/>
        <v>0</v>
      </c>
      <c r="CX336" s="321">
        <f t="shared" ca="1" si="1053"/>
        <v>0</v>
      </c>
      <c r="CY336" s="321">
        <f t="shared" ca="1" si="1053"/>
        <v>0</v>
      </c>
      <c r="CZ336" s="321">
        <f t="shared" ca="1" si="1053"/>
        <v>0</v>
      </c>
      <c r="DA336" s="321">
        <f t="shared" ca="1" si="1053"/>
        <v>0</v>
      </c>
    </row>
    <row r="337" spans="2:105" ht="15" hidden="1" customHeight="1" outlineLevel="1">
      <c r="B337" s="287"/>
      <c r="C337" s="310"/>
      <c r="D337" s="310"/>
      <c r="E337" s="310"/>
      <c r="F337" s="311" t="str">
        <f>_xlfn.IFNA(INDEX(Table_Def[[Asset category]:[Unit]],MATCH(Insert_Assets!C337,Table_Def[Asset category],0),2),"")</f>
        <v/>
      </c>
      <c r="G337" s="481"/>
      <c r="H337" s="440" t="s">
        <v>221</v>
      </c>
      <c r="I337" s="544">
        <f t="shared" si="885"/>
        <v>0</v>
      </c>
      <c r="J337" s="378"/>
      <c r="K337" s="379"/>
      <c r="L337" s="544">
        <f t="shared" si="1051"/>
        <v>0</v>
      </c>
      <c r="M337" s="543">
        <f t="shared" si="934"/>
        <v>1</v>
      </c>
      <c r="N337" s="544">
        <f t="shared" si="857"/>
        <v>0</v>
      </c>
      <c r="O337" s="208">
        <f>_xlfn.IFNA(IF(INDEX(Table_Def[],MATCH(C337,Table_Def[Asset category],0),3)=0,20,INDEX(Table_Def[],MATCH(C337,Table_Def[Asset category],0),3)),0)</f>
        <v>0</v>
      </c>
      <c r="Q337" s="11"/>
      <c r="R337" s="208"/>
      <c r="S337" s="208"/>
      <c r="T337" s="208"/>
      <c r="U337" s="485"/>
      <c r="V337" s="485"/>
      <c r="W337" s="485"/>
      <c r="X337" s="485"/>
      <c r="Y337" s="485"/>
      <c r="Z337" s="485"/>
      <c r="AA337" s="485"/>
      <c r="AB337" s="485"/>
      <c r="AC337" s="485"/>
      <c r="AD337" s="485"/>
      <c r="AE337" s="485"/>
      <c r="AF337" s="485"/>
      <c r="AG337" s="485"/>
      <c r="AH337" s="485"/>
      <c r="AI337" s="485"/>
      <c r="AJ337" s="485"/>
      <c r="AK337" s="485"/>
      <c r="AL337" s="485"/>
      <c r="AM337" s="485"/>
      <c r="AN337" s="485"/>
      <c r="AO337" s="485"/>
      <c r="AP337" s="485"/>
      <c r="AQ337" s="485"/>
      <c r="AR337" s="485"/>
      <c r="AS337" s="485"/>
      <c r="AT337" s="485"/>
      <c r="AU337" s="485"/>
      <c r="AV337" s="485"/>
      <c r="AW337" s="485"/>
      <c r="AX337" s="485"/>
      <c r="AY337" s="485"/>
      <c r="AZ337" s="485"/>
      <c r="BA337" s="485"/>
      <c r="BB337" s="485"/>
      <c r="BC337" s="485"/>
      <c r="BD337" s="485"/>
      <c r="BE337" s="485"/>
      <c r="BF337" s="485"/>
      <c r="BG337" s="485"/>
      <c r="BH337" s="485"/>
      <c r="BI337" s="485"/>
      <c r="BJ337" s="485"/>
      <c r="BK337" s="485"/>
      <c r="BL337" s="485"/>
      <c r="BM337" s="485"/>
      <c r="BN337" s="485"/>
      <c r="BO337" s="485"/>
      <c r="BP337" s="485"/>
      <c r="BQ337" s="485"/>
      <c r="BR337" s="485"/>
      <c r="BS337" s="485"/>
      <c r="BT337" s="485"/>
      <c r="BU337" s="485"/>
      <c r="BV337" s="485"/>
      <c r="BW337" s="485"/>
      <c r="BX337" s="485"/>
      <c r="BY337" s="485"/>
      <c r="BZ337" s="485"/>
      <c r="CA337" s="485"/>
      <c r="CB337" s="485"/>
      <c r="CC337" s="37"/>
      <c r="CD337" s="317"/>
      <c r="CE337" s="317"/>
      <c r="CF337" s="8" t="s">
        <v>206</v>
      </c>
      <c r="CG337" s="321"/>
      <c r="CH337" s="321" t="e">
        <f>IF(CH338&lt;1,0,CH339-CH338)</f>
        <v>#DIV/0!</v>
      </c>
      <c r="CI337" s="321" t="e">
        <f t="shared" ref="CI337:DA337" ca="1" si="1054">IF(CI338&lt;1,0,CI339-CI338)</f>
        <v>#DIV/0!</v>
      </c>
      <c r="CJ337" s="321" t="e">
        <f t="shared" ca="1" si="1054"/>
        <v>#DIV/0!</v>
      </c>
      <c r="CK337" s="321" t="e">
        <f t="shared" ca="1" si="1054"/>
        <v>#DIV/0!</v>
      </c>
      <c r="CL337" s="321" t="e">
        <f t="shared" ca="1" si="1054"/>
        <v>#DIV/0!</v>
      </c>
      <c r="CM337" s="321" t="e">
        <f t="shared" ca="1" si="1054"/>
        <v>#DIV/0!</v>
      </c>
      <c r="CN337" s="321" t="e">
        <f t="shared" ca="1" si="1054"/>
        <v>#DIV/0!</v>
      </c>
      <c r="CO337" s="321" t="e">
        <f t="shared" ca="1" si="1054"/>
        <v>#DIV/0!</v>
      </c>
      <c r="CP337" s="321" t="e">
        <f t="shared" ca="1" si="1054"/>
        <v>#DIV/0!</v>
      </c>
      <c r="CQ337" s="321" t="e">
        <f t="shared" ca="1" si="1054"/>
        <v>#DIV/0!</v>
      </c>
      <c r="CR337" s="321" t="e">
        <f t="shared" ca="1" si="1054"/>
        <v>#DIV/0!</v>
      </c>
      <c r="CS337" s="321" t="e">
        <f t="shared" ca="1" si="1054"/>
        <v>#DIV/0!</v>
      </c>
      <c r="CT337" s="321" t="e">
        <f t="shared" ca="1" si="1054"/>
        <v>#DIV/0!</v>
      </c>
      <c r="CU337" s="321" t="e">
        <f t="shared" ca="1" si="1054"/>
        <v>#DIV/0!</v>
      </c>
      <c r="CV337" s="321" t="e">
        <f t="shared" ca="1" si="1054"/>
        <v>#DIV/0!</v>
      </c>
      <c r="CW337" s="321" t="e">
        <f t="shared" ca="1" si="1054"/>
        <v>#DIV/0!</v>
      </c>
      <c r="CX337" s="321" t="e">
        <f t="shared" ca="1" si="1054"/>
        <v>#DIV/0!</v>
      </c>
      <c r="CY337" s="321" t="e">
        <f t="shared" ca="1" si="1054"/>
        <v>#DIV/0!</v>
      </c>
      <c r="CZ337" s="321" t="e">
        <f t="shared" ca="1" si="1054"/>
        <v>#DIV/0!</v>
      </c>
      <c r="DA337" s="321" t="e">
        <f t="shared" ca="1" si="1054"/>
        <v>#DIV/0!</v>
      </c>
    </row>
    <row r="338" spans="2:105" ht="15" hidden="1" customHeight="1" outlineLevel="1">
      <c r="B338" s="287"/>
      <c r="C338" s="310"/>
      <c r="D338" s="310"/>
      <c r="E338" s="310"/>
      <c r="F338" s="311" t="str">
        <f>_xlfn.IFNA(INDEX(Table_Def[[Asset category]:[Unit]],MATCH(Insert_Assets!C338,Table_Def[Asset category],0),2),"")</f>
        <v/>
      </c>
      <c r="G338" s="481"/>
      <c r="H338" s="440" t="s">
        <v>221</v>
      </c>
      <c r="I338" s="544">
        <f t="shared" si="885"/>
        <v>0</v>
      </c>
      <c r="J338" s="378"/>
      <c r="K338" s="379"/>
      <c r="L338" s="544">
        <f t="shared" si="1051"/>
        <v>0</v>
      </c>
      <c r="M338" s="543">
        <f t="shared" ref="M338:M360" si="1055">_xlfn.IFNA(IF(K338=0,1,IF(1-(INDEX($C$11:$D$11,MATCH(K338,$C$11:$C$11,0),2)/L338)&lt;0,0,1-(INDEX($C$11:$D$11,MATCH(K338,$C$11:$C$11,0),2)/L338))),1)</f>
        <v>1</v>
      </c>
      <c r="N338" s="544">
        <f t="shared" si="857"/>
        <v>0</v>
      </c>
      <c r="O338" s="208">
        <f>_xlfn.IFNA(IF(INDEX(Table_Def[],MATCH(C338,Table_Def[Asset category],0),3)=0,20,INDEX(Table_Def[],MATCH(C338,Table_Def[Asset category],0),3)),0)</f>
        <v>0</v>
      </c>
      <c r="Q338" s="11"/>
      <c r="R338" s="208"/>
      <c r="S338" s="208"/>
      <c r="T338" s="208"/>
      <c r="U338" s="485"/>
      <c r="V338" s="485"/>
      <c r="W338" s="485"/>
      <c r="X338" s="485"/>
      <c r="Y338" s="485"/>
      <c r="Z338" s="485"/>
      <c r="AA338" s="485"/>
      <c r="AB338" s="485"/>
      <c r="AC338" s="485"/>
      <c r="AD338" s="485"/>
      <c r="AE338" s="485"/>
      <c r="AF338" s="485"/>
      <c r="AG338" s="485"/>
      <c r="AH338" s="485"/>
      <c r="AI338" s="485"/>
      <c r="AJ338" s="485"/>
      <c r="AK338" s="485"/>
      <c r="AL338" s="485"/>
      <c r="AM338" s="485"/>
      <c r="AN338" s="485"/>
      <c r="AO338" s="485"/>
      <c r="AP338" s="485"/>
      <c r="AQ338" s="485"/>
      <c r="AR338" s="485"/>
      <c r="AS338" s="485"/>
      <c r="AT338" s="485"/>
      <c r="AU338" s="485"/>
      <c r="AV338" s="485"/>
      <c r="AW338" s="485"/>
      <c r="AX338" s="485"/>
      <c r="AY338" s="485"/>
      <c r="AZ338" s="485"/>
      <c r="BA338" s="485"/>
      <c r="BB338" s="485"/>
      <c r="BC338" s="485"/>
      <c r="BD338" s="485"/>
      <c r="BE338" s="485"/>
      <c r="BF338" s="485"/>
      <c r="BG338" s="485"/>
      <c r="BH338" s="485"/>
      <c r="BI338" s="485"/>
      <c r="BJ338" s="485"/>
      <c r="BK338" s="485"/>
      <c r="BL338" s="485"/>
      <c r="BM338" s="485"/>
      <c r="BN338" s="485"/>
      <c r="BO338" s="485"/>
      <c r="BP338" s="485"/>
      <c r="BQ338" s="485"/>
      <c r="BR338" s="485"/>
      <c r="BS338" s="485"/>
      <c r="BT338" s="485"/>
      <c r="BU338" s="485"/>
      <c r="BV338" s="485"/>
      <c r="BW338" s="485"/>
      <c r="BX338" s="485"/>
      <c r="BY338" s="485"/>
      <c r="BZ338" s="485"/>
      <c r="CA338" s="485"/>
      <c r="CB338" s="485"/>
      <c r="CC338" s="37"/>
      <c r="CD338" s="317"/>
      <c r="CE338" s="317"/>
      <c r="CF338" s="8" t="s">
        <v>207</v>
      </c>
      <c r="CH338" s="321" t="e">
        <f>CH336*Insert_Finance!$D$32</f>
        <v>#DIV/0!</v>
      </c>
      <c r="CI338" s="321" t="e">
        <f ca="1">CI336*Insert_Finance!$D$32</f>
        <v>#DIV/0!</v>
      </c>
      <c r="CJ338" s="321" t="e">
        <f ca="1">CJ336*Insert_Finance!$D$32</f>
        <v>#DIV/0!</v>
      </c>
      <c r="CK338" s="321" t="e">
        <f ca="1">CK336*Insert_Finance!$D$32</f>
        <v>#DIV/0!</v>
      </c>
      <c r="CL338" s="321" t="e">
        <f ca="1">CL336*Insert_Finance!$D$32</f>
        <v>#DIV/0!</v>
      </c>
      <c r="CM338" s="321" t="e">
        <f ca="1">CM336*Insert_Finance!$D$32</f>
        <v>#DIV/0!</v>
      </c>
      <c r="CN338" s="321" t="e">
        <f ca="1">CN336*Insert_Finance!$D$32</f>
        <v>#DIV/0!</v>
      </c>
      <c r="CO338" s="321" t="e">
        <f ca="1">CO336*Insert_Finance!$D$32</f>
        <v>#DIV/0!</v>
      </c>
      <c r="CP338" s="321" t="e">
        <f ca="1">CP336*Insert_Finance!$D$32</f>
        <v>#DIV/0!</v>
      </c>
      <c r="CQ338" s="321" t="e">
        <f ca="1">CQ336*Insert_Finance!$D$32</f>
        <v>#DIV/0!</v>
      </c>
      <c r="CR338" s="321" t="e">
        <f ca="1">CR336*Insert_Finance!$D$32</f>
        <v>#DIV/0!</v>
      </c>
      <c r="CS338" s="321" t="e">
        <f ca="1">CS336*Insert_Finance!$D$32</f>
        <v>#DIV/0!</v>
      </c>
      <c r="CT338" s="321" t="e">
        <f ca="1">CT336*Insert_Finance!$D$32</f>
        <v>#DIV/0!</v>
      </c>
      <c r="CU338" s="321" t="e">
        <f ca="1">CU336*Insert_Finance!$D$32</f>
        <v>#DIV/0!</v>
      </c>
      <c r="CV338" s="321" t="e">
        <f ca="1">CV336*Insert_Finance!$D$32</f>
        <v>#DIV/0!</v>
      </c>
      <c r="CW338" s="321" t="e">
        <f ca="1">CW336*Insert_Finance!$D$32</f>
        <v>#DIV/0!</v>
      </c>
      <c r="CX338" s="321" t="e">
        <f ca="1">CX336*Insert_Finance!$D$32</f>
        <v>#DIV/0!</v>
      </c>
      <c r="CY338" s="321" t="e">
        <f ca="1">CY336*Insert_Finance!$D$32</f>
        <v>#DIV/0!</v>
      </c>
      <c r="CZ338" s="321" t="e">
        <f ca="1">CZ336*Insert_Finance!$D$32</f>
        <v>#DIV/0!</v>
      </c>
      <c r="DA338" s="321" t="e">
        <f ca="1">DA336*Insert_Finance!$D$32</f>
        <v>#DIV/0!</v>
      </c>
    </row>
    <row r="339" spans="2:105" ht="15" hidden="1" customHeight="1" outlineLevel="1">
      <c r="B339" s="287"/>
      <c r="C339" s="310"/>
      <c r="D339" s="310"/>
      <c r="E339" s="310"/>
      <c r="F339" s="311" t="str">
        <f>_xlfn.IFNA(INDEX(Table_Def[[Asset category]:[Unit]],MATCH(Insert_Assets!C339,Table_Def[Asset category],0),2),"")</f>
        <v/>
      </c>
      <c r="G339" s="481"/>
      <c r="H339" s="440" t="s">
        <v>221</v>
      </c>
      <c r="I339" s="544">
        <f t="shared" si="885"/>
        <v>0</v>
      </c>
      <c r="J339" s="378"/>
      <c r="K339" s="379"/>
      <c r="L339" s="544">
        <f t="shared" si="1051"/>
        <v>0</v>
      </c>
      <c r="M339" s="543">
        <f t="shared" si="1055"/>
        <v>1</v>
      </c>
      <c r="N339" s="544">
        <f t="shared" si="857"/>
        <v>0</v>
      </c>
      <c r="O339" s="208">
        <f>_xlfn.IFNA(IF(INDEX(Table_Def[],MATCH(C339,Table_Def[Asset category],0),3)=0,20,INDEX(Table_Def[],MATCH(C339,Table_Def[Asset category],0),3)),0)</f>
        <v>0</v>
      </c>
      <c r="Q339" s="11"/>
      <c r="R339" s="208"/>
      <c r="S339" s="208"/>
      <c r="T339" s="208"/>
      <c r="U339" s="485"/>
      <c r="V339" s="485"/>
      <c r="W339" s="485"/>
      <c r="X339" s="485"/>
      <c r="Y339" s="485"/>
      <c r="Z339" s="485"/>
      <c r="AA339" s="485"/>
      <c r="AB339" s="485"/>
      <c r="AC339" s="485"/>
      <c r="AD339" s="485"/>
      <c r="AE339" s="485"/>
      <c r="AF339" s="485"/>
      <c r="AG339" s="485"/>
      <c r="AH339" s="485"/>
      <c r="AI339" s="485"/>
      <c r="AJ339" s="485"/>
      <c r="AK339" s="485"/>
      <c r="AL339" s="485"/>
      <c r="AM339" s="485"/>
      <c r="AN339" s="485"/>
      <c r="AO339" s="485"/>
      <c r="AP339" s="485"/>
      <c r="AQ339" s="485"/>
      <c r="AR339" s="485"/>
      <c r="AS339" s="485"/>
      <c r="AT339" s="485"/>
      <c r="AU339" s="485"/>
      <c r="AV339" s="485"/>
      <c r="AW339" s="485"/>
      <c r="AX339" s="485"/>
      <c r="AY339" s="485"/>
      <c r="AZ339" s="485"/>
      <c r="BA339" s="485"/>
      <c r="BB339" s="485"/>
      <c r="BC339" s="485"/>
      <c r="BD339" s="485"/>
      <c r="BE339" s="485"/>
      <c r="BF339" s="485"/>
      <c r="BG339" s="485"/>
      <c r="BH339" s="485"/>
      <c r="BI339" s="485"/>
      <c r="BJ339" s="485"/>
      <c r="BK339" s="485"/>
      <c r="BL339" s="485"/>
      <c r="BM339" s="485"/>
      <c r="BN339" s="485"/>
      <c r="BO339" s="485"/>
      <c r="BP339" s="485"/>
      <c r="BQ339" s="485"/>
      <c r="BR339" s="485"/>
      <c r="BS339" s="485"/>
      <c r="BT339" s="485"/>
      <c r="BU339" s="485"/>
      <c r="BV339" s="485"/>
      <c r="BW339" s="485"/>
      <c r="BX339" s="485"/>
      <c r="BY339" s="485"/>
      <c r="BZ339" s="485"/>
      <c r="CA339" s="485"/>
      <c r="CB339" s="485"/>
      <c r="CC339" s="37"/>
      <c r="CD339" s="317"/>
      <c r="CE339" s="317"/>
      <c r="CF339" s="8" t="s">
        <v>208</v>
      </c>
      <c r="CG339" s="321"/>
      <c r="CH339" s="321">
        <f ca="1">IF(CH336=0,0,
IF(CH336&lt;1,0,
IF($O333-CH334&lt;&gt;$O333,-PMT(Insert_Finance!$D$32,$O333,OFFSET(CH336,,(CH334-$O333),1,1),0,0),
IF(CH334=0,0,CG339))))</f>
        <v>0</v>
      </c>
      <c r="CI339" s="321">
        <f ca="1">IF(CI336=0,0,
IF(CI336&lt;1,0,
IF($O333-CI334&lt;&gt;$O333,-PMT(Insert_Finance!$D$32,$O333,OFFSET(CI336,,(CI334-$O333),1,1),0,0),
IF(CI334=0,0,CH339))))</f>
        <v>0</v>
      </c>
      <c r="CJ339" s="321">
        <f ca="1">IF(CJ336=0,0,
IF(CJ336&lt;1,0,
IF($O333-CJ334&lt;&gt;$O333,-PMT(Insert_Finance!$D$32,$O333,OFFSET(CJ336,,(CJ334-$O333),1,1),0,0),
IF(CJ334=0,0,CI339))))</f>
        <v>0</v>
      </c>
      <c r="CK339" s="321">
        <f ca="1">IF(CK336=0,0,
IF(CK336&lt;1,0,
IF($O333-CK334&lt;&gt;$O333,-PMT(Insert_Finance!$D$32,$O333,OFFSET(CK336,,(CK334-$O333),1,1),0,0),
IF(CK334=0,0,CJ339))))</f>
        <v>0</v>
      </c>
      <c r="CL339" s="321">
        <f ca="1">IF(CL336=0,0,
IF(CL336&lt;1,0,
IF($O333-CL334&lt;&gt;$O333,-PMT(Insert_Finance!$D$32,$O333,OFFSET(CL336,,(CL334-$O333),1,1),0,0),
IF(CL334=0,0,CK339))))</f>
        <v>0</v>
      </c>
      <c r="CM339" s="321">
        <f ca="1">IF(CM336=0,0,
IF(CM336&lt;1,0,
IF($O333-CM334&lt;&gt;$O333,-PMT(Insert_Finance!$D$32,$O333,OFFSET(CM336,,(CM334-$O333),1,1),0,0),
IF(CM334=0,0,CL339))))</f>
        <v>0</v>
      </c>
      <c r="CN339" s="321">
        <f ca="1">IF(CN336=0,0,
IF(CN336&lt;1,0,
IF($O333-CN334&lt;&gt;$O333,-PMT(Insert_Finance!$D$32,$O333,OFFSET(CN336,,(CN334-$O333),1,1),0,0),
IF(CN334=0,0,CM339))))</f>
        <v>0</v>
      </c>
      <c r="CO339" s="321">
        <f ca="1">IF(CO336=0,0,
IF(CO336&lt;1,0,
IF($O333-CO334&lt;&gt;$O333,-PMT(Insert_Finance!$D$32,$O333,OFFSET(CO336,,(CO334-$O333),1,1),0,0),
IF(CO334=0,0,CN339))))</f>
        <v>0</v>
      </c>
      <c r="CP339" s="321">
        <f ca="1">IF(CP336=0,0,
IF(CP336&lt;1,0,
IF($O333-CP334&lt;&gt;$O333,-PMT(Insert_Finance!$D$32,$O333,OFFSET(CP336,,(CP334-$O333),1,1),0,0),
IF(CP334=0,0,CO339))))</f>
        <v>0</v>
      </c>
      <c r="CQ339" s="321">
        <f ca="1">IF(CQ336=0,0,
IF(CQ336&lt;1,0,
IF($O333-CQ334&lt;&gt;$O333,-PMT(Insert_Finance!$D$32,$O333,OFFSET(CQ336,,(CQ334-$O333),1,1),0,0),
IF(CQ334=0,0,CP339))))</f>
        <v>0</v>
      </c>
      <c r="CR339" s="321">
        <f ca="1">IF(CR336=0,0,
IF(CR336&lt;1,0,
IF($O333-CR334&lt;&gt;$O333,-PMT(Insert_Finance!$D$32,$O333,OFFSET(CR336,,(CR334-$O333),1,1),0,0),
IF(CR334=0,0,CQ339))))</f>
        <v>0</v>
      </c>
      <c r="CS339" s="321">
        <f ca="1">IF(CS336=0,0,
IF(CS336&lt;1,0,
IF($O333-CS334&lt;&gt;$O333,-PMT(Insert_Finance!$D$32,$O333,OFFSET(CS336,,(CS334-$O333),1,1),0,0),
IF(CS334=0,0,CR339))))</f>
        <v>0</v>
      </c>
      <c r="CT339" s="321">
        <f ca="1">IF(CT336=0,0,
IF(CT336&lt;1,0,
IF($O333-CT334&lt;&gt;$O333,-PMT(Insert_Finance!$D$32,$O333,OFFSET(CT336,,(CT334-$O333),1,1),0,0),
IF(CT334=0,0,CS339))))</f>
        <v>0</v>
      </c>
      <c r="CU339" s="321">
        <f ca="1">IF(CU336=0,0,
IF(CU336&lt;1,0,
IF($O333-CU334&lt;&gt;$O333,-PMT(Insert_Finance!$D$32,$O333,OFFSET(CU336,,(CU334-$O333),1,1),0,0),
IF(CU334=0,0,CT339))))</f>
        <v>0</v>
      </c>
      <c r="CV339" s="321">
        <f ca="1">IF(CV336=0,0,
IF(CV336&lt;1,0,
IF($O333-CV334&lt;&gt;$O333,-PMT(Insert_Finance!$D$32,$O333,OFFSET(CV336,,(CV334-$O333),1,1),0,0),
IF(CV334=0,0,CU339))))</f>
        <v>0</v>
      </c>
      <c r="CW339" s="321">
        <f ca="1">IF(CW336=0,0,
IF(CW336&lt;1,0,
IF($O333-CW334&lt;&gt;$O333,-PMT(Insert_Finance!$D$32,$O333,OFFSET(CW336,,(CW334-$O333),1,1),0,0),
IF(CW334=0,0,CV339))))</f>
        <v>0</v>
      </c>
      <c r="CX339" s="321">
        <f ca="1">IF(CX336=0,0,
IF(CX336&lt;1,0,
IF($O333-CX334&lt;&gt;$O333,-PMT(Insert_Finance!$D$32,$O333,OFFSET(CX336,,(CX334-$O333),1,1),0,0),
IF(CX334=0,0,CW339))))</f>
        <v>0</v>
      </c>
      <c r="CY339" s="321">
        <f ca="1">IF(CY336=0,0,
IF(CY336&lt;1,0,
IF($O333-CY334&lt;&gt;$O333,-PMT(Insert_Finance!$D$32,$O333,OFFSET(CY336,,(CY334-$O333),1,1),0,0),
IF(CY334=0,0,CX339))))</f>
        <v>0</v>
      </c>
      <c r="CZ339" s="321">
        <f ca="1">IF(CZ336=0,0,
IF(CZ336&lt;1,0,
IF($O333-CZ334&lt;&gt;$O333,-PMT(Insert_Finance!$D$32,$O333,OFFSET(CZ336,,(CZ334-$O333),1,1),0,0),
IF(CZ334=0,0,CY339))))</f>
        <v>0</v>
      </c>
      <c r="DA339" s="321">
        <f ca="1">IF(DA336=0,0,
IF(DA336&lt;1,0,
IF($O333-DA334&lt;&gt;$O333,-PMT(Insert_Finance!$D$32,$O333,OFFSET(DA336,,(DA334-$O333),1,1),0,0),
IF(DA334=0,0,CZ339))))</f>
        <v>0</v>
      </c>
    </row>
    <row r="340" spans="2:105" ht="30" customHeight="1" collapsed="1">
      <c r="B340" s="287"/>
      <c r="C340" s="310" t="str">
        <f>IF(Insert_Villages!B53="","",Insert_Villages!B53)</f>
        <v/>
      </c>
      <c r="D340" s="310"/>
      <c r="E340" s="310">
        <f>Insert_Villages!E53</f>
        <v>0</v>
      </c>
      <c r="F340" s="311" t="str">
        <f>_xlfn.IFNA(INDEX(Table_Def[[Asset category]:[Unit]],MATCH(Insert_Assets!C340,Table_Def[Asset category],0),2),"")</f>
        <v/>
      </c>
      <c r="G340" s="481"/>
      <c r="H340" s="440" t="s">
        <v>221</v>
      </c>
      <c r="I340" s="544">
        <f t="shared" si="885"/>
        <v>0</v>
      </c>
      <c r="J340" s="376"/>
      <c r="K340" s="377"/>
      <c r="L340" s="544">
        <f t="shared" si="1051"/>
        <v>0</v>
      </c>
      <c r="M340" s="543">
        <f t="shared" si="1055"/>
        <v>1</v>
      </c>
      <c r="N340" s="544">
        <f t="shared" si="857"/>
        <v>0</v>
      </c>
      <c r="O340" s="208">
        <f>_xlfn.IFNA(IF(INDEX(Table_Def[],MATCH(C340,Table_Def[Asset category],0),3)=0,20,INDEX(Table_Def[],MATCH(C340,Table_Def[Asset category],0),3)),0)</f>
        <v>0</v>
      </c>
      <c r="Q340" s="11"/>
      <c r="R340" s="208"/>
      <c r="S340" s="208"/>
      <c r="T340" s="208"/>
      <c r="U340" s="485">
        <f>SUMIF($CH$7:$DA$7,U$16,$CH344:$DA344)</f>
        <v>0</v>
      </c>
      <c r="V340" s="485">
        <f>SUMIF($CH$7:$DA$7,U$16,$CH343:$DA343)</f>
        <v>0</v>
      </c>
      <c r="W340" s="485">
        <f>SUMIF($CH$7:$DA$7,U$16,$CH345:$DA345)</f>
        <v>0</v>
      </c>
      <c r="X340" s="485">
        <f>SUMIF($CH$7:$DA$7,X$16,$CH344:$DA344)</f>
        <v>0</v>
      </c>
      <c r="Y340" s="485">
        <f>SUMIF($CH$7:$DA$7,X$16,$CH343:$DA343)</f>
        <v>0</v>
      </c>
      <c r="Z340" s="485">
        <f>SUMIF($CH$7:$DA$7,X$16,$CH345:$DA345)</f>
        <v>0</v>
      </c>
      <c r="AA340" s="485">
        <f>SUMIF($CH$7:$DA$7,AA$16,$CH344:$DA344)</f>
        <v>0</v>
      </c>
      <c r="AB340" s="485">
        <f>SUMIF($CH$7:$DA$7,AA$16,$CH343:$DA343)</f>
        <v>0</v>
      </c>
      <c r="AC340" s="485">
        <f>SUMIF($CH$7:$DA$7,AA$16,$CH345:$DA345)</f>
        <v>0</v>
      </c>
      <c r="AD340" s="485">
        <f>SUMIF($CH$7:$DA$7,AD$16,$CH344:$DA344)</f>
        <v>0</v>
      </c>
      <c r="AE340" s="485">
        <f>SUMIF($CH$7:$DA$7,AD$16,$CH343:$DA343)</f>
        <v>0</v>
      </c>
      <c r="AF340" s="485">
        <f>SUMIF($CH$7:$DA$7,AD$16,$CH345:$DA345)</f>
        <v>0</v>
      </c>
      <c r="AG340" s="485">
        <f>SUMIF($CH$7:$DA$7,AG$16,$CH344:$DA344)</f>
        <v>0</v>
      </c>
      <c r="AH340" s="485">
        <f>SUMIF($CH$7:$DA$7,AG$16,$CH343:$DA343)</f>
        <v>0</v>
      </c>
      <c r="AI340" s="485">
        <f>SUMIF($CH$7:$DA$7,AG$16,$CH345:$DA345)</f>
        <v>0</v>
      </c>
      <c r="AJ340" s="485">
        <f>SUMIF($CH$7:$DA$7,AJ$16,$CH344:$DA344)</f>
        <v>0</v>
      </c>
      <c r="AK340" s="485">
        <f>SUMIF($CH$7:$DA$7,AJ$16,$CH343:$DA343)</f>
        <v>0</v>
      </c>
      <c r="AL340" s="485">
        <f>SUMIF($CH$7:$DA$7,AJ$16,$CH345:$DA345)</f>
        <v>0</v>
      </c>
      <c r="AM340" s="485">
        <f>SUMIF($CH$7:$DA$7,AM$16,$CH344:$DA344)</f>
        <v>0</v>
      </c>
      <c r="AN340" s="485">
        <f>SUMIF($CH$7:$DA$7,AM$16,$CH343:$DA343)</f>
        <v>0</v>
      </c>
      <c r="AO340" s="485">
        <f>SUMIF($CH$7:$DA$7,AM$16,$CH345:$DA345)</f>
        <v>0</v>
      </c>
      <c r="AP340" s="485">
        <f>SUMIF($CH$7:$DA$7,AP$16,$CH344:$DA344)</f>
        <v>0</v>
      </c>
      <c r="AQ340" s="485">
        <f>SUMIF($CH$7:$DA$7,AP$16,$CH343:$DA343)</f>
        <v>0</v>
      </c>
      <c r="AR340" s="485">
        <f>SUMIF($CH$7:$DA$7,AP$16,$CH345:$DA345)</f>
        <v>0</v>
      </c>
      <c r="AS340" s="485">
        <f>SUMIF($CH$7:$DA$7,AS$16,$CH344:$DA344)</f>
        <v>0</v>
      </c>
      <c r="AT340" s="485">
        <f>SUMIF($CH$7:$DA$7,AS$16,$CH343:$DA343)</f>
        <v>0</v>
      </c>
      <c r="AU340" s="485">
        <f>SUMIF($CH$7:$DA$7,AS$16,$CH345:$DA345)</f>
        <v>0</v>
      </c>
      <c r="AV340" s="485">
        <f>SUMIF($CH$7:$DA$7,AV$16,$CH344:$DA344)</f>
        <v>0</v>
      </c>
      <c r="AW340" s="485">
        <f>SUMIF($CH$7:$DA$7,AV$16,$CH343:$DA343)</f>
        <v>0</v>
      </c>
      <c r="AX340" s="485">
        <f>SUMIF($CH$7:$DA$7,AV$16,$CH345:$DA345)</f>
        <v>0</v>
      </c>
      <c r="AY340" s="485">
        <f>SUMIF($CH$7:$DA$7,AY$16,$CH344:$DA344)</f>
        <v>0</v>
      </c>
      <c r="AZ340" s="485">
        <f>SUMIF($CH$7:$DA$7,AY$16,$CH343:$DA343)</f>
        <v>0</v>
      </c>
      <c r="BA340" s="485">
        <f>SUMIF($CH$7:$DA$7,AY$16,$CH345:$DA345)</f>
        <v>0</v>
      </c>
      <c r="BB340" s="485">
        <f>SUMIF($CH$7:$DA$7,BB$16,$CH344:$DA344)</f>
        <v>0</v>
      </c>
      <c r="BC340" s="485">
        <f>SUMIF($CH$7:$DA$7,BB$16,$CH343:$DA343)</f>
        <v>0</v>
      </c>
      <c r="BD340" s="485">
        <f>SUMIF($CH$7:$DA$7,BB$16,$CH345:$DA345)</f>
        <v>0</v>
      </c>
      <c r="BE340" s="485">
        <f>SUMIF($CH$7:$DA$7,BE$16,$CH344:$DA344)</f>
        <v>0</v>
      </c>
      <c r="BF340" s="485">
        <f>SUMIF($CH$7:$DA$7,BE$16,$CH343:$DA343)</f>
        <v>0</v>
      </c>
      <c r="BG340" s="485">
        <f>SUMIF($CH$7:$DA$7,BE$16,$CH345:$DA345)</f>
        <v>0</v>
      </c>
      <c r="BH340" s="485">
        <f>SUMIF($CH$7:$DA$7,BH$16,$CH344:$DA344)</f>
        <v>0</v>
      </c>
      <c r="BI340" s="485">
        <f>SUMIF($CH$7:$DA$7,BH$16,$CH343:$DA343)</f>
        <v>0</v>
      </c>
      <c r="BJ340" s="485">
        <f>SUMIF($CH$7:$DA$7,BH$16,$CH345:$DA345)</f>
        <v>0</v>
      </c>
      <c r="BK340" s="485">
        <f>SUMIF($CH$7:$DA$7,BK$16,$CH344:$DA344)</f>
        <v>0</v>
      </c>
      <c r="BL340" s="485">
        <f>SUMIF($CH$7:$DA$7,BK$16,$CH343:$DA343)</f>
        <v>0</v>
      </c>
      <c r="BM340" s="485">
        <f>SUMIF($CH$7:$DA$7,BK$16,$CH345:$DA345)</f>
        <v>0</v>
      </c>
      <c r="BN340" s="485">
        <f>SUMIF($CH$7:$DA$7,BN$16,$CH344:$DA344)</f>
        <v>0</v>
      </c>
      <c r="BO340" s="485">
        <f>SUMIF($CH$7:$DA$7,BN$16,$CH343:$DA343)</f>
        <v>0</v>
      </c>
      <c r="BP340" s="485">
        <f>SUMIF($CH$7:$DA$7,BN$16,$CH345:$DA345)</f>
        <v>0</v>
      </c>
      <c r="BQ340" s="485">
        <f>SUMIF($CH$7:$DA$7,BQ$16,$CH344:$DA344)</f>
        <v>0</v>
      </c>
      <c r="BR340" s="485">
        <f>SUMIF($CH$7:$DA$7,BQ$16,$CH343:$DA343)</f>
        <v>0</v>
      </c>
      <c r="BS340" s="485">
        <f>SUMIF($CH$7:$DA$7,BQ$16,$CH345:$DA345)</f>
        <v>0</v>
      </c>
      <c r="BT340" s="485">
        <f>SUMIF($CH$7:$DA$7,BT$16,$CH344:$DA344)</f>
        <v>0</v>
      </c>
      <c r="BU340" s="485">
        <f>SUMIF($CH$7:$DA$7,BT$16,$CH343:$DA343)</f>
        <v>0</v>
      </c>
      <c r="BV340" s="485">
        <f>SUMIF($CH$7:$DA$7,BT$16,$CH345:$DA345)</f>
        <v>0</v>
      </c>
      <c r="BW340" s="485">
        <f>SUMIF($CH$7:$DA$7,BW$16,$CH344:$DA344)</f>
        <v>0</v>
      </c>
      <c r="BX340" s="485">
        <f>SUMIF($CH$7:$DA$7,BW$16,$CH343:$DA343)</f>
        <v>0</v>
      </c>
      <c r="BY340" s="485">
        <f>SUMIF($CH$7:$DA$7,BW$16,$CH345:$DA345)</f>
        <v>0</v>
      </c>
      <c r="BZ340" s="485">
        <f>SUMIF($CH$7:$DA$7,BZ$16,$CH344:$DA344)</f>
        <v>0</v>
      </c>
      <c r="CA340" s="485">
        <f>SUMIF($CH$7:$DA$7,BZ$16,$CH343:$DA343)</f>
        <v>0</v>
      </c>
      <c r="CB340" s="485">
        <f>SUMIF($CH$7:$DA$7,BZ$16,$CH345:$DA345)</f>
        <v>0</v>
      </c>
      <c r="CC340" s="37"/>
      <c r="CD340" s="317"/>
      <c r="CE340" s="317"/>
      <c r="CG340" s="72"/>
      <c r="CH340" s="321"/>
    </row>
    <row r="341" spans="2:105" ht="15" hidden="1" customHeight="1" outlineLevel="1">
      <c r="B341" s="287"/>
      <c r="C341" s="310"/>
      <c r="D341" s="310"/>
      <c r="E341" s="310"/>
      <c r="F341" s="311" t="str">
        <f>_xlfn.IFNA(INDEX(Table_Def[[Asset category]:[Unit]],MATCH(Insert_Assets!C341,Table_Def[Asset category],0),2),"")</f>
        <v/>
      </c>
      <c r="G341" s="481"/>
      <c r="H341" s="440" t="s">
        <v>221</v>
      </c>
      <c r="I341" s="544">
        <f t="shared" si="885"/>
        <v>0</v>
      </c>
      <c r="J341" s="378"/>
      <c r="K341" s="379"/>
      <c r="L341" s="544">
        <f t="shared" si="1051"/>
        <v>0</v>
      </c>
      <c r="M341" s="543">
        <f t="shared" si="1055"/>
        <v>1</v>
      </c>
      <c r="N341" s="544">
        <f t="shared" si="857"/>
        <v>0</v>
      </c>
      <c r="O341" s="208">
        <f>_xlfn.IFNA(IF(INDEX(Table_Def[],MATCH(C341,Table_Def[Asset category],0),3)=0,20,INDEX(Table_Def[],MATCH(C341,Table_Def[Asset category],0),3)),0)</f>
        <v>0</v>
      </c>
      <c r="Q341" s="11"/>
      <c r="R341" s="208"/>
      <c r="S341" s="208"/>
      <c r="T341" s="208"/>
      <c r="U341" s="485"/>
      <c r="V341" s="485"/>
      <c r="W341" s="485"/>
      <c r="X341" s="485"/>
      <c r="Y341" s="485"/>
      <c r="Z341" s="485"/>
      <c r="AA341" s="485"/>
      <c r="AB341" s="485"/>
      <c r="AC341" s="485"/>
      <c r="AD341" s="485"/>
      <c r="AE341" s="485"/>
      <c r="AF341" s="485"/>
      <c r="AG341" s="485"/>
      <c r="AH341" s="485"/>
      <c r="AI341" s="485"/>
      <c r="AJ341" s="485"/>
      <c r="AK341" s="485"/>
      <c r="AL341" s="485"/>
      <c r="AM341" s="485"/>
      <c r="AN341" s="485"/>
      <c r="AO341" s="485"/>
      <c r="AP341" s="485"/>
      <c r="AQ341" s="485"/>
      <c r="AR341" s="485"/>
      <c r="AS341" s="485"/>
      <c r="AT341" s="485"/>
      <c r="AU341" s="485"/>
      <c r="AV341" s="485"/>
      <c r="AW341" s="485"/>
      <c r="AX341" s="485"/>
      <c r="AY341" s="485"/>
      <c r="AZ341" s="485"/>
      <c r="BA341" s="485"/>
      <c r="BB341" s="485"/>
      <c r="BC341" s="485"/>
      <c r="BD341" s="485"/>
      <c r="BE341" s="485"/>
      <c r="BF341" s="485"/>
      <c r="BG341" s="485"/>
      <c r="BH341" s="485"/>
      <c r="BI341" s="485"/>
      <c r="BJ341" s="485"/>
      <c r="BK341" s="485"/>
      <c r="BL341" s="485"/>
      <c r="BM341" s="485"/>
      <c r="BN341" s="485"/>
      <c r="BO341" s="485"/>
      <c r="BP341" s="485"/>
      <c r="BQ341" s="485"/>
      <c r="BR341" s="485"/>
      <c r="BS341" s="485"/>
      <c r="BT341" s="485"/>
      <c r="BU341" s="485"/>
      <c r="BV341" s="485"/>
      <c r="BW341" s="485"/>
      <c r="BX341" s="485"/>
      <c r="BY341" s="485"/>
      <c r="BZ341" s="485"/>
      <c r="CA341" s="485"/>
      <c r="CB341" s="485"/>
      <c r="CC341" s="37"/>
      <c r="CD341" s="317"/>
      <c r="CE341" s="317"/>
      <c r="CF341" s="8" t="s">
        <v>218</v>
      </c>
      <c r="CG341" s="72"/>
      <c r="CH341" s="320">
        <f>IF($J340=CH$7,$O340,
IF(CG340&gt;0,CG340-1,0))</f>
        <v>0</v>
      </c>
      <c r="CI341" s="320">
        <f ca="1">IF(OR($J340=CI$7,CH342=$O340),$O340,
IF(CH341&gt;0,CH341-1,0))</f>
        <v>0</v>
      </c>
      <c r="CJ341" s="320">
        <f t="shared" ref="CJ341" ca="1" si="1056">IF(OR($J340=CJ$7,CI342=$O340),$O340,
IF(CI341&gt;0,CI341-1,0))</f>
        <v>0</v>
      </c>
      <c r="CK341" s="320">
        <f t="shared" ref="CK341" ca="1" si="1057">IF(OR($J340=CK$7,CJ342=$O340),$O340,
IF(CJ341&gt;0,CJ341-1,0))</f>
        <v>0</v>
      </c>
      <c r="CL341" s="320">
        <f t="shared" ref="CL341" ca="1" si="1058">IF(OR($J340=CL$7,CK342=$O340),$O340,
IF(CK341&gt;0,CK341-1,0))</f>
        <v>0</v>
      </c>
      <c r="CM341" s="320">
        <f t="shared" ref="CM341" ca="1" si="1059">IF(OR($J340=CM$7,CL342=$O340),$O340,
IF(CL341&gt;0,CL341-1,0))</f>
        <v>0</v>
      </c>
      <c r="CN341" s="320">
        <f t="shared" ref="CN341" ca="1" si="1060">IF(OR($J340=CN$7,CM342=$O340),$O340,
IF(CM341&gt;0,CM341-1,0))</f>
        <v>0</v>
      </c>
      <c r="CO341" s="320">
        <f t="shared" ref="CO341" ca="1" si="1061">IF(OR($J340=CO$7,CN342=$O340),$O340,
IF(CN341&gt;0,CN341-1,0))</f>
        <v>0</v>
      </c>
      <c r="CP341" s="320">
        <f t="shared" ref="CP341" ca="1" si="1062">IF(OR($J340=CP$7,CO342=$O340),$O340,
IF(CO341&gt;0,CO341-1,0))</f>
        <v>0</v>
      </c>
      <c r="CQ341" s="320">
        <f t="shared" ref="CQ341" ca="1" si="1063">IF(OR($J340=CQ$7,CP342=$O340),$O340,
IF(CP341&gt;0,CP341-1,0))</f>
        <v>0</v>
      </c>
      <c r="CR341" s="320">
        <f t="shared" ref="CR341" ca="1" si="1064">IF(OR($J340=CR$7,CQ342=$O340),$O340,
IF(CQ341&gt;0,CQ341-1,0))</f>
        <v>0</v>
      </c>
      <c r="CS341" s="320">
        <f t="shared" ref="CS341" ca="1" si="1065">IF(OR($J340=CS$7,CR342=$O340),$O340,
IF(CR341&gt;0,CR341-1,0))</f>
        <v>0</v>
      </c>
      <c r="CT341" s="320">
        <f t="shared" ref="CT341" ca="1" si="1066">IF(OR($J340=CT$7,CS342=$O340),$O340,
IF(CS341&gt;0,CS341-1,0))</f>
        <v>0</v>
      </c>
      <c r="CU341" s="320">
        <f t="shared" ref="CU341" ca="1" si="1067">IF(OR($J340=CU$7,CT342=$O340),$O340,
IF(CT341&gt;0,CT341-1,0))</f>
        <v>0</v>
      </c>
      <c r="CV341" s="320">
        <f t="shared" ref="CV341" ca="1" si="1068">IF(OR($J340=CV$7,CU342=$O340),$O340,
IF(CU341&gt;0,CU341-1,0))</f>
        <v>0</v>
      </c>
      <c r="CW341" s="320">
        <f t="shared" ref="CW341" ca="1" si="1069">IF(OR($J340=CW$7,CV342=$O340),$O340,
IF(CV341&gt;0,CV341-1,0))</f>
        <v>0</v>
      </c>
      <c r="CX341" s="320">
        <f t="shared" ref="CX341" ca="1" si="1070">IF(OR($J340=CX$7,CW342=$O340),$O340,
IF(CW341&gt;0,CW341-1,0))</f>
        <v>0</v>
      </c>
      <c r="CY341" s="320">
        <f t="shared" ref="CY341" ca="1" si="1071">IF(OR($J340=CY$7,CX342=$O340),$O340,
IF(CX341&gt;0,CX341-1,0))</f>
        <v>0</v>
      </c>
      <c r="CZ341" s="320">
        <f t="shared" ref="CZ341" ca="1" si="1072">IF(OR($J340=CZ$7,CY342=$O340),$O340,
IF(CY341&gt;0,CY341-1,0))</f>
        <v>0</v>
      </c>
      <c r="DA341" s="320">
        <f t="shared" ref="DA341" ca="1" si="1073">IF(OR($J340=DA$7,CZ342=$O340),$O340,
IF(CZ341&gt;0,CZ341-1,0))</f>
        <v>0</v>
      </c>
    </row>
    <row r="342" spans="2:105" ht="15" hidden="1" customHeight="1" outlineLevel="1">
      <c r="B342" s="287"/>
      <c r="C342" s="310"/>
      <c r="D342" s="310"/>
      <c r="E342" s="310"/>
      <c r="F342" s="311" t="str">
        <f>_xlfn.IFNA(INDEX(Table_Def[[Asset category]:[Unit]],MATCH(Insert_Assets!C342,Table_Def[Asset category],0),2),"")</f>
        <v/>
      </c>
      <c r="G342" s="481"/>
      <c r="H342" s="440" t="s">
        <v>221</v>
      </c>
      <c r="I342" s="544">
        <f t="shared" si="885"/>
        <v>0</v>
      </c>
      <c r="J342" s="378"/>
      <c r="K342" s="379"/>
      <c r="L342" s="544"/>
      <c r="M342" s="543">
        <f t="shared" si="1055"/>
        <v>1</v>
      </c>
      <c r="N342" s="544">
        <f t="shared" si="857"/>
        <v>0</v>
      </c>
      <c r="O342" s="208">
        <f>_xlfn.IFNA(IF(INDEX(Table_Def[],MATCH(C342,Table_Def[Asset category],0),3)=0,20,INDEX(Table_Def[],MATCH(C342,Table_Def[Asset category],0),3)),0)</f>
        <v>0</v>
      </c>
      <c r="Q342" s="11"/>
      <c r="R342" s="208"/>
      <c r="S342" s="208"/>
      <c r="T342" s="208"/>
      <c r="U342" s="485"/>
      <c r="V342" s="485"/>
      <c r="W342" s="485"/>
      <c r="X342" s="485"/>
      <c r="Y342" s="485"/>
      <c r="Z342" s="485"/>
      <c r="AA342" s="485"/>
      <c r="AB342" s="485"/>
      <c r="AC342" s="485"/>
      <c r="AD342" s="485"/>
      <c r="AE342" s="485"/>
      <c r="AF342" s="485"/>
      <c r="AG342" s="485"/>
      <c r="AH342" s="485"/>
      <c r="AI342" s="485"/>
      <c r="AJ342" s="485"/>
      <c r="AK342" s="485"/>
      <c r="AL342" s="485"/>
      <c r="AM342" s="485"/>
      <c r="AN342" s="485"/>
      <c r="AO342" s="485"/>
      <c r="AP342" s="485"/>
      <c r="AQ342" s="485"/>
      <c r="AR342" s="485"/>
      <c r="AS342" s="485"/>
      <c r="AT342" s="485"/>
      <c r="AU342" s="485"/>
      <c r="AV342" s="485"/>
      <c r="AW342" s="485"/>
      <c r="AX342" s="485"/>
      <c r="AY342" s="485"/>
      <c r="AZ342" s="485"/>
      <c r="BA342" s="485"/>
      <c r="BB342" s="485"/>
      <c r="BC342" s="485"/>
      <c r="BD342" s="485"/>
      <c r="BE342" s="485"/>
      <c r="BF342" s="485"/>
      <c r="BG342" s="485"/>
      <c r="BH342" s="485"/>
      <c r="BI342" s="485"/>
      <c r="BJ342" s="485"/>
      <c r="BK342" s="485"/>
      <c r="BL342" s="485"/>
      <c r="BM342" s="485"/>
      <c r="BN342" s="485"/>
      <c r="BO342" s="485"/>
      <c r="BP342" s="485"/>
      <c r="BQ342" s="485"/>
      <c r="BR342" s="485"/>
      <c r="BS342" s="485"/>
      <c r="BT342" s="485"/>
      <c r="BU342" s="485"/>
      <c r="BV342" s="485"/>
      <c r="BW342" s="485"/>
      <c r="BX342" s="485"/>
      <c r="BY342" s="485"/>
      <c r="BZ342" s="485"/>
      <c r="CA342" s="485"/>
      <c r="CB342" s="485"/>
      <c r="CC342" s="37"/>
      <c r="CD342" s="317"/>
      <c r="CE342" s="317"/>
      <c r="CF342" s="8" t="s">
        <v>219</v>
      </c>
      <c r="CG342" s="72"/>
      <c r="CH342" s="320">
        <f t="shared" ref="CH342" ca="1" si="1074">IF(AND(CH341=$O340,CH341&gt;0),1,IF(CH341=0,0,OFFSET(CH341,,(CH341-$O340),1,1)-CH341+1))</f>
        <v>0</v>
      </c>
      <c r="CI342" s="320">
        <f ca="1">IF(AND(CI341=$O340,CI341&gt;0),1,IF(CI341=0,0,OFFSET(CI341,,(CI341-$O340),1,1)-CI341+1))</f>
        <v>0</v>
      </c>
      <c r="CJ342" s="320">
        <f t="shared" ref="CJ342:DA342" ca="1" si="1075">IF(AND(CJ341=$O340,CJ341&gt;0),1,IF(CJ341=0,0,OFFSET(CJ341,,(CJ341-$O340),1,1)-CJ341+1))</f>
        <v>0</v>
      </c>
      <c r="CK342" s="320">
        <f t="shared" ca="1" si="1075"/>
        <v>0</v>
      </c>
      <c r="CL342" s="320">
        <f t="shared" ca="1" si="1075"/>
        <v>0</v>
      </c>
      <c r="CM342" s="320">
        <f t="shared" ca="1" si="1075"/>
        <v>0</v>
      </c>
      <c r="CN342" s="320">
        <f t="shared" ca="1" si="1075"/>
        <v>0</v>
      </c>
      <c r="CO342" s="320">
        <f t="shared" ca="1" si="1075"/>
        <v>0</v>
      </c>
      <c r="CP342" s="320">
        <f t="shared" ca="1" si="1075"/>
        <v>0</v>
      </c>
      <c r="CQ342" s="320">
        <f t="shared" ca="1" si="1075"/>
        <v>0</v>
      </c>
      <c r="CR342" s="320">
        <f t="shared" ca="1" si="1075"/>
        <v>0</v>
      </c>
      <c r="CS342" s="320">
        <f t="shared" ca="1" si="1075"/>
        <v>0</v>
      </c>
      <c r="CT342" s="320">
        <f t="shared" ca="1" si="1075"/>
        <v>0</v>
      </c>
      <c r="CU342" s="320">
        <f t="shared" ca="1" si="1075"/>
        <v>0</v>
      </c>
      <c r="CV342" s="320">
        <f t="shared" ca="1" si="1075"/>
        <v>0</v>
      </c>
      <c r="CW342" s="320">
        <f t="shared" ca="1" si="1075"/>
        <v>0</v>
      </c>
      <c r="CX342" s="320">
        <f t="shared" ca="1" si="1075"/>
        <v>0</v>
      </c>
      <c r="CY342" s="320">
        <f t="shared" ca="1" si="1075"/>
        <v>0</v>
      </c>
      <c r="CZ342" s="320">
        <f t="shared" ca="1" si="1075"/>
        <v>0</v>
      </c>
      <c r="DA342" s="320">
        <f t="shared" ca="1" si="1075"/>
        <v>0</v>
      </c>
    </row>
    <row r="343" spans="2:105" ht="15" hidden="1" customHeight="1" outlineLevel="1">
      <c r="B343" s="287"/>
      <c r="C343" s="310"/>
      <c r="D343" s="310"/>
      <c r="E343" s="310"/>
      <c r="F343" s="311" t="str">
        <f>_xlfn.IFNA(INDEX(Table_Def[[Asset category]:[Unit]],MATCH(Insert_Assets!C343,Table_Def[Asset category],0),2),"")</f>
        <v/>
      </c>
      <c r="G343" s="481"/>
      <c r="H343" s="440" t="s">
        <v>221</v>
      </c>
      <c r="I343" s="544">
        <f t="shared" si="885"/>
        <v>0</v>
      </c>
      <c r="J343" s="378"/>
      <c r="K343" s="379"/>
      <c r="L343" s="544">
        <f t="shared" ref="L343:L348" si="1076">SUMIF($K$21:$K$383,K343,$I$21:$I$383)</f>
        <v>0</v>
      </c>
      <c r="M343" s="543">
        <f t="shared" si="1055"/>
        <v>1</v>
      </c>
      <c r="N343" s="544">
        <f t="shared" si="857"/>
        <v>0</v>
      </c>
      <c r="O343" s="208">
        <f>_xlfn.IFNA(IF(INDEX(Table_Def[],MATCH(C343,Table_Def[Asset category],0),3)=0,20,INDEX(Table_Def[],MATCH(C343,Table_Def[Asset category],0),3)),0)</f>
        <v>0</v>
      </c>
      <c r="Q343" s="11"/>
      <c r="R343" s="208"/>
      <c r="S343" s="208"/>
      <c r="T343" s="208"/>
      <c r="U343" s="485"/>
      <c r="V343" s="485"/>
      <c r="W343" s="485"/>
      <c r="X343" s="485"/>
      <c r="Y343" s="485"/>
      <c r="Z343" s="485"/>
      <c r="AA343" s="485"/>
      <c r="AB343" s="485"/>
      <c r="AC343" s="485"/>
      <c r="AD343" s="485"/>
      <c r="AE343" s="485"/>
      <c r="AF343" s="485"/>
      <c r="AG343" s="485"/>
      <c r="AH343" s="485"/>
      <c r="AI343" s="485"/>
      <c r="AJ343" s="485"/>
      <c r="AK343" s="485"/>
      <c r="AL343" s="485"/>
      <c r="AM343" s="485"/>
      <c r="AN343" s="485"/>
      <c r="AO343" s="485"/>
      <c r="AP343" s="485"/>
      <c r="AQ343" s="485"/>
      <c r="AR343" s="485"/>
      <c r="AS343" s="485"/>
      <c r="AT343" s="485"/>
      <c r="AU343" s="485"/>
      <c r="AV343" s="485"/>
      <c r="AW343" s="485"/>
      <c r="AX343" s="485"/>
      <c r="AY343" s="485"/>
      <c r="AZ343" s="485"/>
      <c r="BA343" s="485"/>
      <c r="BB343" s="485"/>
      <c r="BC343" s="485"/>
      <c r="BD343" s="485"/>
      <c r="BE343" s="485"/>
      <c r="BF343" s="485"/>
      <c r="BG343" s="485"/>
      <c r="BH343" s="485"/>
      <c r="BI343" s="485"/>
      <c r="BJ343" s="485"/>
      <c r="BK343" s="485"/>
      <c r="BL343" s="485"/>
      <c r="BM343" s="485"/>
      <c r="BN343" s="485"/>
      <c r="BO343" s="485"/>
      <c r="BP343" s="485"/>
      <c r="BQ343" s="485"/>
      <c r="BR343" s="485"/>
      <c r="BS343" s="485"/>
      <c r="BT343" s="485"/>
      <c r="BU343" s="485"/>
      <c r="BV343" s="485"/>
      <c r="BW343" s="485"/>
      <c r="BX343" s="485"/>
      <c r="BY343" s="485"/>
      <c r="BZ343" s="485"/>
      <c r="CA343" s="485"/>
      <c r="CB343" s="485"/>
      <c r="CC343" s="37"/>
      <c r="CD343" s="317"/>
      <c r="CE343" s="317"/>
      <c r="CF343" s="8" t="s">
        <v>205</v>
      </c>
      <c r="CH343" s="321">
        <f t="shared" ref="CH343:CL343" si="1077">IF($J340=CH$7,$I340*$M340,IF(CH341=$O340,$I340,
IF(CG343&gt;0,+CG343-CG344,0)))</f>
        <v>0</v>
      </c>
      <c r="CI343" s="321">
        <f t="shared" ca="1" si="1077"/>
        <v>0</v>
      </c>
      <c r="CJ343" s="321">
        <f t="shared" ca="1" si="1077"/>
        <v>0</v>
      </c>
      <c r="CK343" s="321">
        <f t="shared" ca="1" si="1077"/>
        <v>0</v>
      </c>
      <c r="CL343" s="321">
        <f t="shared" ca="1" si="1077"/>
        <v>0</v>
      </c>
      <c r="CM343" s="321">
        <f ca="1">IF($J340=CM$7,$I340*$M340,IF(CM341=$O340,$I340,
IF(CL343&gt;0,+CL343-CL344,0)))</f>
        <v>0</v>
      </c>
      <c r="CN343" s="321">
        <f t="shared" ref="CN343:DA343" ca="1" si="1078">IF($J340=CN$7,$I340*$M340,IF(CN341=$O340,$I340,
IF(CM343&gt;0,+CM343-CM344,0)))</f>
        <v>0</v>
      </c>
      <c r="CO343" s="321">
        <f t="shared" ca="1" si="1078"/>
        <v>0</v>
      </c>
      <c r="CP343" s="321">
        <f t="shared" ca="1" si="1078"/>
        <v>0</v>
      </c>
      <c r="CQ343" s="321">
        <f t="shared" ca="1" si="1078"/>
        <v>0</v>
      </c>
      <c r="CR343" s="321">
        <f t="shared" ca="1" si="1078"/>
        <v>0</v>
      </c>
      <c r="CS343" s="321">
        <f t="shared" ca="1" si="1078"/>
        <v>0</v>
      </c>
      <c r="CT343" s="321">
        <f t="shared" ca="1" si="1078"/>
        <v>0</v>
      </c>
      <c r="CU343" s="321">
        <f t="shared" ca="1" si="1078"/>
        <v>0</v>
      </c>
      <c r="CV343" s="321">
        <f t="shared" ca="1" si="1078"/>
        <v>0</v>
      </c>
      <c r="CW343" s="321">
        <f t="shared" ca="1" si="1078"/>
        <v>0</v>
      </c>
      <c r="CX343" s="321">
        <f t="shared" ca="1" si="1078"/>
        <v>0</v>
      </c>
      <c r="CY343" s="321">
        <f t="shared" ca="1" si="1078"/>
        <v>0</v>
      </c>
      <c r="CZ343" s="321">
        <f t="shared" ca="1" si="1078"/>
        <v>0</v>
      </c>
      <c r="DA343" s="321">
        <f t="shared" ca="1" si="1078"/>
        <v>0</v>
      </c>
    </row>
    <row r="344" spans="2:105" ht="15" hidden="1" customHeight="1" outlineLevel="1">
      <c r="B344" s="287"/>
      <c r="C344" s="310"/>
      <c r="D344" s="310"/>
      <c r="E344" s="310"/>
      <c r="F344" s="311" t="str">
        <f>_xlfn.IFNA(INDEX(Table_Def[[Asset category]:[Unit]],MATCH(Insert_Assets!C344,Table_Def[Asset category],0),2),"")</f>
        <v/>
      </c>
      <c r="G344" s="481"/>
      <c r="H344" s="440" t="s">
        <v>221</v>
      </c>
      <c r="I344" s="544">
        <f t="shared" si="885"/>
        <v>0</v>
      </c>
      <c r="J344" s="378"/>
      <c r="K344" s="379"/>
      <c r="L344" s="544">
        <f t="shared" si="1076"/>
        <v>0</v>
      </c>
      <c r="M344" s="543">
        <f t="shared" si="1055"/>
        <v>1</v>
      </c>
      <c r="N344" s="544">
        <f t="shared" ref="N344:N389" si="1079">I344*(1-M344)</f>
        <v>0</v>
      </c>
      <c r="O344" s="208">
        <f>_xlfn.IFNA(IF(INDEX(Table_Def[],MATCH(C344,Table_Def[Asset category],0),3)=0,20,INDEX(Table_Def[],MATCH(C344,Table_Def[Asset category],0),3)),0)</f>
        <v>0</v>
      </c>
      <c r="Q344" s="11"/>
      <c r="R344" s="208"/>
      <c r="S344" s="208"/>
      <c r="T344" s="208"/>
      <c r="U344" s="485"/>
      <c r="V344" s="485"/>
      <c r="W344" s="485"/>
      <c r="X344" s="485"/>
      <c r="Y344" s="485"/>
      <c r="Z344" s="485"/>
      <c r="AA344" s="485"/>
      <c r="AB344" s="485"/>
      <c r="AC344" s="485"/>
      <c r="AD344" s="485"/>
      <c r="AE344" s="485"/>
      <c r="AF344" s="485"/>
      <c r="AG344" s="485"/>
      <c r="AH344" s="485"/>
      <c r="AI344" s="485"/>
      <c r="AJ344" s="485"/>
      <c r="AK344" s="485"/>
      <c r="AL344" s="485"/>
      <c r="AM344" s="485"/>
      <c r="AN344" s="485"/>
      <c r="AO344" s="485"/>
      <c r="AP344" s="485"/>
      <c r="AQ344" s="485"/>
      <c r="AR344" s="485"/>
      <c r="AS344" s="485"/>
      <c r="AT344" s="485"/>
      <c r="AU344" s="485"/>
      <c r="AV344" s="485"/>
      <c r="AW344" s="485"/>
      <c r="AX344" s="485"/>
      <c r="AY344" s="485"/>
      <c r="AZ344" s="485"/>
      <c r="BA344" s="485"/>
      <c r="BB344" s="485"/>
      <c r="BC344" s="485"/>
      <c r="BD344" s="485"/>
      <c r="BE344" s="485"/>
      <c r="BF344" s="485"/>
      <c r="BG344" s="485"/>
      <c r="BH344" s="485"/>
      <c r="BI344" s="485"/>
      <c r="BJ344" s="485"/>
      <c r="BK344" s="485"/>
      <c r="BL344" s="485"/>
      <c r="BM344" s="485"/>
      <c r="BN344" s="485"/>
      <c r="BO344" s="485"/>
      <c r="BP344" s="485"/>
      <c r="BQ344" s="485"/>
      <c r="BR344" s="485"/>
      <c r="BS344" s="485"/>
      <c r="BT344" s="485"/>
      <c r="BU344" s="485"/>
      <c r="BV344" s="485"/>
      <c r="BW344" s="485"/>
      <c r="BX344" s="485"/>
      <c r="BY344" s="485"/>
      <c r="BZ344" s="485"/>
      <c r="CA344" s="485"/>
      <c r="CB344" s="485"/>
      <c r="CC344" s="37"/>
      <c r="CD344" s="317"/>
      <c r="CE344" s="317"/>
      <c r="CF344" s="8" t="s">
        <v>206</v>
      </c>
      <c r="CG344" s="321"/>
      <c r="CH344" s="321" t="e">
        <f>IF(CH345&lt;1,0,CH346-CH345)</f>
        <v>#DIV/0!</v>
      </c>
      <c r="CI344" s="321" t="e">
        <f t="shared" ref="CI344:DA344" ca="1" si="1080">IF(CI345&lt;1,0,CI346-CI345)</f>
        <v>#DIV/0!</v>
      </c>
      <c r="CJ344" s="321" t="e">
        <f t="shared" ca="1" si="1080"/>
        <v>#DIV/0!</v>
      </c>
      <c r="CK344" s="321" t="e">
        <f t="shared" ca="1" si="1080"/>
        <v>#DIV/0!</v>
      </c>
      <c r="CL344" s="321" t="e">
        <f t="shared" ca="1" si="1080"/>
        <v>#DIV/0!</v>
      </c>
      <c r="CM344" s="321" t="e">
        <f t="shared" ca="1" si="1080"/>
        <v>#DIV/0!</v>
      </c>
      <c r="CN344" s="321" t="e">
        <f t="shared" ca="1" si="1080"/>
        <v>#DIV/0!</v>
      </c>
      <c r="CO344" s="321" t="e">
        <f t="shared" ca="1" si="1080"/>
        <v>#DIV/0!</v>
      </c>
      <c r="CP344" s="321" t="e">
        <f t="shared" ca="1" si="1080"/>
        <v>#DIV/0!</v>
      </c>
      <c r="CQ344" s="321" t="e">
        <f t="shared" ca="1" si="1080"/>
        <v>#DIV/0!</v>
      </c>
      <c r="CR344" s="321" t="e">
        <f t="shared" ca="1" si="1080"/>
        <v>#DIV/0!</v>
      </c>
      <c r="CS344" s="321" t="e">
        <f t="shared" ca="1" si="1080"/>
        <v>#DIV/0!</v>
      </c>
      <c r="CT344" s="321" t="e">
        <f t="shared" ca="1" si="1080"/>
        <v>#DIV/0!</v>
      </c>
      <c r="CU344" s="321" t="e">
        <f t="shared" ca="1" si="1080"/>
        <v>#DIV/0!</v>
      </c>
      <c r="CV344" s="321" t="e">
        <f t="shared" ca="1" si="1080"/>
        <v>#DIV/0!</v>
      </c>
      <c r="CW344" s="321" t="e">
        <f t="shared" ca="1" si="1080"/>
        <v>#DIV/0!</v>
      </c>
      <c r="CX344" s="321" t="e">
        <f t="shared" ca="1" si="1080"/>
        <v>#DIV/0!</v>
      </c>
      <c r="CY344" s="321" t="e">
        <f t="shared" ca="1" si="1080"/>
        <v>#DIV/0!</v>
      </c>
      <c r="CZ344" s="321" t="e">
        <f t="shared" ca="1" si="1080"/>
        <v>#DIV/0!</v>
      </c>
      <c r="DA344" s="321" t="e">
        <f t="shared" ca="1" si="1080"/>
        <v>#DIV/0!</v>
      </c>
    </row>
    <row r="345" spans="2:105" ht="15" hidden="1" customHeight="1" outlineLevel="1">
      <c r="B345" s="287"/>
      <c r="C345" s="310"/>
      <c r="D345" s="310"/>
      <c r="E345" s="310"/>
      <c r="F345" s="311" t="str">
        <f>_xlfn.IFNA(INDEX(Table_Def[[Asset category]:[Unit]],MATCH(Insert_Assets!C345,Table_Def[Asset category],0),2),"")</f>
        <v/>
      </c>
      <c r="G345" s="481"/>
      <c r="H345" s="440" t="s">
        <v>221</v>
      </c>
      <c r="I345" s="544">
        <f t="shared" si="885"/>
        <v>0</v>
      </c>
      <c r="J345" s="378"/>
      <c r="K345" s="379"/>
      <c r="L345" s="544">
        <f t="shared" si="1076"/>
        <v>0</v>
      </c>
      <c r="M345" s="543">
        <f t="shared" si="1055"/>
        <v>1</v>
      </c>
      <c r="N345" s="544">
        <f t="shared" si="1079"/>
        <v>0</v>
      </c>
      <c r="O345" s="208">
        <f>_xlfn.IFNA(IF(INDEX(Table_Def[],MATCH(C345,Table_Def[Asset category],0),3)=0,20,INDEX(Table_Def[],MATCH(C345,Table_Def[Asset category],0),3)),0)</f>
        <v>0</v>
      </c>
      <c r="Q345" s="11"/>
      <c r="R345" s="208"/>
      <c r="S345" s="208"/>
      <c r="T345" s="208"/>
      <c r="U345" s="485"/>
      <c r="V345" s="485"/>
      <c r="W345" s="485"/>
      <c r="X345" s="485"/>
      <c r="Y345" s="485"/>
      <c r="Z345" s="485"/>
      <c r="AA345" s="485"/>
      <c r="AB345" s="485"/>
      <c r="AC345" s="485"/>
      <c r="AD345" s="485"/>
      <c r="AE345" s="485"/>
      <c r="AF345" s="485"/>
      <c r="AG345" s="485"/>
      <c r="AH345" s="485"/>
      <c r="AI345" s="485"/>
      <c r="AJ345" s="485"/>
      <c r="AK345" s="485"/>
      <c r="AL345" s="485"/>
      <c r="AM345" s="485"/>
      <c r="AN345" s="485"/>
      <c r="AO345" s="485"/>
      <c r="AP345" s="485"/>
      <c r="AQ345" s="485"/>
      <c r="AR345" s="485"/>
      <c r="AS345" s="485"/>
      <c r="AT345" s="485"/>
      <c r="AU345" s="485"/>
      <c r="AV345" s="485"/>
      <c r="AW345" s="485"/>
      <c r="AX345" s="485"/>
      <c r="AY345" s="485"/>
      <c r="AZ345" s="485"/>
      <c r="BA345" s="485"/>
      <c r="BB345" s="485"/>
      <c r="BC345" s="485"/>
      <c r="BD345" s="485"/>
      <c r="BE345" s="485"/>
      <c r="BF345" s="485"/>
      <c r="BG345" s="485"/>
      <c r="BH345" s="485"/>
      <c r="BI345" s="485"/>
      <c r="BJ345" s="485"/>
      <c r="BK345" s="485"/>
      <c r="BL345" s="485"/>
      <c r="BM345" s="485"/>
      <c r="BN345" s="485"/>
      <c r="BO345" s="485"/>
      <c r="BP345" s="485"/>
      <c r="BQ345" s="485"/>
      <c r="BR345" s="485"/>
      <c r="BS345" s="485"/>
      <c r="BT345" s="485"/>
      <c r="BU345" s="485"/>
      <c r="BV345" s="485"/>
      <c r="BW345" s="485"/>
      <c r="BX345" s="485"/>
      <c r="BY345" s="485"/>
      <c r="BZ345" s="485"/>
      <c r="CA345" s="485"/>
      <c r="CB345" s="485"/>
      <c r="CC345" s="37"/>
      <c r="CD345" s="317"/>
      <c r="CE345" s="317"/>
      <c r="CF345" s="8" t="s">
        <v>207</v>
      </c>
      <c r="CH345" s="321" t="e">
        <f>CH343*Insert_Finance!$D$32</f>
        <v>#DIV/0!</v>
      </c>
      <c r="CI345" s="321" t="e">
        <f ca="1">CI343*Insert_Finance!$D$32</f>
        <v>#DIV/0!</v>
      </c>
      <c r="CJ345" s="321" t="e">
        <f ca="1">CJ343*Insert_Finance!$D$32</f>
        <v>#DIV/0!</v>
      </c>
      <c r="CK345" s="321" t="e">
        <f ca="1">CK343*Insert_Finance!$D$32</f>
        <v>#DIV/0!</v>
      </c>
      <c r="CL345" s="321" t="e">
        <f ca="1">CL343*Insert_Finance!$D$32</f>
        <v>#DIV/0!</v>
      </c>
      <c r="CM345" s="321" t="e">
        <f ca="1">CM343*Insert_Finance!$D$32</f>
        <v>#DIV/0!</v>
      </c>
      <c r="CN345" s="321" t="e">
        <f ca="1">CN343*Insert_Finance!$D$32</f>
        <v>#DIV/0!</v>
      </c>
      <c r="CO345" s="321" t="e">
        <f ca="1">CO343*Insert_Finance!$D$32</f>
        <v>#DIV/0!</v>
      </c>
      <c r="CP345" s="321" t="e">
        <f ca="1">CP343*Insert_Finance!$D$32</f>
        <v>#DIV/0!</v>
      </c>
      <c r="CQ345" s="321" t="e">
        <f ca="1">CQ343*Insert_Finance!$D$32</f>
        <v>#DIV/0!</v>
      </c>
      <c r="CR345" s="321" t="e">
        <f ca="1">CR343*Insert_Finance!$D$32</f>
        <v>#DIV/0!</v>
      </c>
      <c r="CS345" s="321" t="e">
        <f ca="1">CS343*Insert_Finance!$D$32</f>
        <v>#DIV/0!</v>
      </c>
      <c r="CT345" s="321" t="e">
        <f ca="1">CT343*Insert_Finance!$D$32</f>
        <v>#DIV/0!</v>
      </c>
      <c r="CU345" s="321" t="e">
        <f ca="1">CU343*Insert_Finance!$D$32</f>
        <v>#DIV/0!</v>
      </c>
      <c r="CV345" s="321" t="e">
        <f ca="1">CV343*Insert_Finance!$D$32</f>
        <v>#DIV/0!</v>
      </c>
      <c r="CW345" s="321" t="e">
        <f ca="1">CW343*Insert_Finance!$D$32</f>
        <v>#DIV/0!</v>
      </c>
      <c r="CX345" s="321" t="e">
        <f ca="1">CX343*Insert_Finance!$D$32</f>
        <v>#DIV/0!</v>
      </c>
      <c r="CY345" s="321" t="e">
        <f ca="1">CY343*Insert_Finance!$D$32</f>
        <v>#DIV/0!</v>
      </c>
      <c r="CZ345" s="321" t="e">
        <f ca="1">CZ343*Insert_Finance!$D$32</f>
        <v>#DIV/0!</v>
      </c>
      <c r="DA345" s="321" t="e">
        <f ca="1">DA343*Insert_Finance!$D$32</f>
        <v>#DIV/0!</v>
      </c>
    </row>
    <row r="346" spans="2:105" ht="15" hidden="1" customHeight="1" outlineLevel="1">
      <c r="B346" s="287"/>
      <c r="C346" s="310"/>
      <c r="D346" s="310"/>
      <c r="E346" s="310"/>
      <c r="F346" s="311" t="str">
        <f>_xlfn.IFNA(INDEX(Table_Def[[Asset category]:[Unit]],MATCH(Insert_Assets!C346,Table_Def[Asset category],0),2),"")</f>
        <v/>
      </c>
      <c r="G346" s="481"/>
      <c r="H346" s="440" t="s">
        <v>221</v>
      </c>
      <c r="I346" s="544">
        <f t="shared" ref="I346:I389" si="1081">E346*G346</f>
        <v>0</v>
      </c>
      <c r="J346" s="378"/>
      <c r="K346" s="379"/>
      <c r="L346" s="544">
        <f t="shared" si="1076"/>
        <v>0</v>
      </c>
      <c r="M346" s="543">
        <f t="shared" si="1055"/>
        <v>1</v>
      </c>
      <c r="N346" s="544">
        <f t="shared" si="1079"/>
        <v>0</v>
      </c>
      <c r="O346" s="208">
        <f>_xlfn.IFNA(IF(INDEX(Table_Def[],MATCH(C346,Table_Def[Asset category],0),3)=0,20,INDEX(Table_Def[],MATCH(C346,Table_Def[Asset category],0),3)),0)</f>
        <v>0</v>
      </c>
      <c r="Q346" s="11"/>
      <c r="R346" s="208"/>
      <c r="S346" s="208"/>
      <c r="T346" s="208"/>
      <c r="U346" s="485"/>
      <c r="V346" s="485"/>
      <c r="W346" s="485"/>
      <c r="X346" s="485"/>
      <c r="Y346" s="485"/>
      <c r="Z346" s="485"/>
      <c r="AA346" s="485"/>
      <c r="AB346" s="485"/>
      <c r="AC346" s="485"/>
      <c r="AD346" s="485"/>
      <c r="AE346" s="485"/>
      <c r="AF346" s="485"/>
      <c r="AG346" s="485"/>
      <c r="AH346" s="485"/>
      <c r="AI346" s="485"/>
      <c r="AJ346" s="485"/>
      <c r="AK346" s="485"/>
      <c r="AL346" s="485"/>
      <c r="AM346" s="485"/>
      <c r="AN346" s="485"/>
      <c r="AO346" s="485"/>
      <c r="AP346" s="485"/>
      <c r="AQ346" s="485"/>
      <c r="AR346" s="485"/>
      <c r="AS346" s="485"/>
      <c r="AT346" s="485"/>
      <c r="AU346" s="485"/>
      <c r="AV346" s="485"/>
      <c r="AW346" s="485"/>
      <c r="AX346" s="485"/>
      <c r="AY346" s="485"/>
      <c r="AZ346" s="485"/>
      <c r="BA346" s="485"/>
      <c r="BB346" s="485"/>
      <c r="BC346" s="485"/>
      <c r="BD346" s="485"/>
      <c r="BE346" s="485"/>
      <c r="BF346" s="485"/>
      <c r="BG346" s="485"/>
      <c r="BH346" s="485"/>
      <c r="BI346" s="485"/>
      <c r="BJ346" s="485"/>
      <c r="BK346" s="485"/>
      <c r="BL346" s="485"/>
      <c r="BM346" s="485"/>
      <c r="BN346" s="485"/>
      <c r="BO346" s="485"/>
      <c r="BP346" s="485"/>
      <c r="BQ346" s="485"/>
      <c r="BR346" s="485"/>
      <c r="BS346" s="485"/>
      <c r="BT346" s="485"/>
      <c r="BU346" s="485"/>
      <c r="BV346" s="485"/>
      <c r="BW346" s="485"/>
      <c r="BX346" s="485"/>
      <c r="BY346" s="485"/>
      <c r="BZ346" s="485"/>
      <c r="CA346" s="485"/>
      <c r="CB346" s="485"/>
      <c r="CC346" s="37"/>
      <c r="CD346" s="317"/>
      <c r="CE346" s="317"/>
      <c r="CF346" s="8" t="s">
        <v>208</v>
      </c>
      <c r="CG346" s="321"/>
      <c r="CH346" s="321">
        <f ca="1">IF(CH343=0,0,
IF(CH343&lt;1,0,
IF($O340-CH341&lt;&gt;$O340,-PMT(Insert_Finance!$D$32,$O340,OFFSET(CH343,,(CH341-$O340),1,1),0,0),
IF(CH341=0,0,CG346))))</f>
        <v>0</v>
      </c>
      <c r="CI346" s="321">
        <f ca="1">IF(CI343=0,0,
IF(CI343&lt;1,0,
IF($O340-CI341&lt;&gt;$O340,-PMT(Insert_Finance!$D$32,$O340,OFFSET(CI343,,(CI341-$O340),1,1),0,0),
IF(CI341=0,0,CH346))))</f>
        <v>0</v>
      </c>
      <c r="CJ346" s="321">
        <f ca="1">IF(CJ343=0,0,
IF(CJ343&lt;1,0,
IF($O340-CJ341&lt;&gt;$O340,-PMT(Insert_Finance!$D$32,$O340,OFFSET(CJ343,,(CJ341-$O340),1,1),0,0),
IF(CJ341=0,0,CI346))))</f>
        <v>0</v>
      </c>
      <c r="CK346" s="321">
        <f ca="1">IF(CK343=0,0,
IF(CK343&lt;1,0,
IF($O340-CK341&lt;&gt;$O340,-PMT(Insert_Finance!$D$32,$O340,OFFSET(CK343,,(CK341-$O340),1,1),0,0),
IF(CK341=0,0,CJ346))))</f>
        <v>0</v>
      </c>
      <c r="CL346" s="321">
        <f ca="1">IF(CL343=0,0,
IF(CL343&lt;1,0,
IF($O340-CL341&lt;&gt;$O340,-PMT(Insert_Finance!$D$32,$O340,OFFSET(CL343,,(CL341-$O340),1,1),0,0),
IF(CL341=0,0,CK346))))</f>
        <v>0</v>
      </c>
      <c r="CM346" s="321">
        <f ca="1">IF(CM343=0,0,
IF(CM343&lt;1,0,
IF($O340-CM341&lt;&gt;$O340,-PMT(Insert_Finance!$D$32,$O340,OFFSET(CM343,,(CM341-$O340),1,1),0,0),
IF(CM341=0,0,CL346))))</f>
        <v>0</v>
      </c>
      <c r="CN346" s="321">
        <f ca="1">IF(CN343=0,0,
IF(CN343&lt;1,0,
IF($O340-CN341&lt;&gt;$O340,-PMT(Insert_Finance!$D$32,$O340,OFFSET(CN343,,(CN341-$O340),1,1),0,0),
IF(CN341=0,0,CM346))))</f>
        <v>0</v>
      </c>
      <c r="CO346" s="321">
        <f ca="1">IF(CO343=0,0,
IF(CO343&lt;1,0,
IF($O340-CO341&lt;&gt;$O340,-PMT(Insert_Finance!$D$32,$O340,OFFSET(CO343,,(CO341-$O340),1,1),0,0),
IF(CO341=0,0,CN346))))</f>
        <v>0</v>
      </c>
      <c r="CP346" s="321">
        <f ca="1">IF(CP343=0,0,
IF(CP343&lt;1,0,
IF($O340-CP341&lt;&gt;$O340,-PMT(Insert_Finance!$D$32,$O340,OFFSET(CP343,,(CP341-$O340),1,1),0,0),
IF(CP341=0,0,CO346))))</f>
        <v>0</v>
      </c>
      <c r="CQ346" s="321">
        <f ca="1">IF(CQ343=0,0,
IF(CQ343&lt;1,0,
IF($O340-CQ341&lt;&gt;$O340,-PMT(Insert_Finance!$D$32,$O340,OFFSET(CQ343,,(CQ341-$O340),1,1),0,0),
IF(CQ341=0,0,CP346))))</f>
        <v>0</v>
      </c>
      <c r="CR346" s="321">
        <f ca="1">IF(CR343=0,0,
IF(CR343&lt;1,0,
IF($O340-CR341&lt;&gt;$O340,-PMT(Insert_Finance!$D$32,$O340,OFFSET(CR343,,(CR341-$O340),1,1),0,0),
IF(CR341=0,0,CQ346))))</f>
        <v>0</v>
      </c>
      <c r="CS346" s="321">
        <f ca="1">IF(CS343=0,0,
IF(CS343&lt;1,0,
IF($O340-CS341&lt;&gt;$O340,-PMT(Insert_Finance!$D$32,$O340,OFFSET(CS343,,(CS341-$O340),1,1),0,0),
IF(CS341=0,0,CR346))))</f>
        <v>0</v>
      </c>
      <c r="CT346" s="321">
        <f ca="1">IF(CT343=0,0,
IF(CT343&lt;1,0,
IF($O340-CT341&lt;&gt;$O340,-PMT(Insert_Finance!$D$32,$O340,OFFSET(CT343,,(CT341-$O340),1,1),0,0),
IF(CT341=0,0,CS346))))</f>
        <v>0</v>
      </c>
      <c r="CU346" s="321">
        <f ca="1">IF(CU343=0,0,
IF(CU343&lt;1,0,
IF($O340-CU341&lt;&gt;$O340,-PMT(Insert_Finance!$D$32,$O340,OFFSET(CU343,,(CU341-$O340),1,1),0,0),
IF(CU341=0,0,CT346))))</f>
        <v>0</v>
      </c>
      <c r="CV346" s="321">
        <f ca="1">IF(CV343=0,0,
IF(CV343&lt;1,0,
IF($O340-CV341&lt;&gt;$O340,-PMT(Insert_Finance!$D$32,$O340,OFFSET(CV343,,(CV341-$O340),1,1),0,0),
IF(CV341=0,0,CU346))))</f>
        <v>0</v>
      </c>
      <c r="CW346" s="321">
        <f ca="1">IF(CW343=0,0,
IF(CW343&lt;1,0,
IF($O340-CW341&lt;&gt;$O340,-PMT(Insert_Finance!$D$32,$O340,OFFSET(CW343,,(CW341-$O340),1,1),0,0),
IF(CW341=0,0,CV346))))</f>
        <v>0</v>
      </c>
      <c r="CX346" s="321">
        <f ca="1">IF(CX343=0,0,
IF(CX343&lt;1,0,
IF($O340-CX341&lt;&gt;$O340,-PMT(Insert_Finance!$D$32,$O340,OFFSET(CX343,,(CX341-$O340),1,1),0,0),
IF(CX341=0,0,CW346))))</f>
        <v>0</v>
      </c>
      <c r="CY346" s="321">
        <f ca="1">IF(CY343=0,0,
IF(CY343&lt;1,0,
IF($O340-CY341&lt;&gt;$O340,-PMT(Insert_Finance!$D$32,$O340,OFFSET(CY343,,(CY341-$O340),1,1),0,0),
IF(CY341=0,0,CX346))))</f>
        <v>0</v>
      </c>
      <c r="CZ346" s="321">
        <f ca="1">IF(CZ343=0,0,
IF(CZ343&lt;1,0,
IF($O340-CZ341&lt;&gt;$O340,-PMT(Insert_Finance!$D$32,$O340,OFFSET(CZ343,,(CZ341-$O340),1,1),0,0),
IF(CZ341=0,0,CY346))))</f>
        <v>0</v>
      </c>
      <c r="DA346" s="321">
        <f ca="1">IF(DA343=0,0,
IF(DA343&lt;1,0,
IF($O340-DA341&lt;&gt;$O340,-PMT(Insert_Finance!$D$32,$O340,OFFSET(DA343,,(DA341-$O340),1,1),0,0),
IF(DA341=0,0,CZ346))))</f>
        <v>0</v>
      </c>
    </row>
    <row r="347" spans="2:105" ht="30" customHeight="1" collapsed="1">
      <c r="B347" s="287"/>
      <c r="C347" s="310" t="str">
        <f>IF(Insert_Villages!B54="","",Insert_Villages!B54)</f>
        <v/>
      </c>
      <c r="D347" s="310"/>
      <c r="E347" s="310">
        <f>Insert_Villages!E54</f>
        <v>0</v>
      </c>
      <c r="F347" s="311" t="str">
        <f>_xlfn.IFNA(INDEX(Table_Def[[Asset category]:[Unit]],MATCH(Insert_Assets!C347,Table_Def[Asset category],0),2),"")</f>
        <v/>
      </c>
      <c r="G347" s="481"/>
      <c r="H347" s="440" t="s">
        <v>221</v>
      </c>
      <c r="I347" s="544">
        <f t="shared" si="1081"/>
        <v>0</v>
      </c>
      <c r="J347" s="376"/>
      <c r="K347" s="377"/>
      <c r="L347" s="544">
        <f t="shared" si="1076"/>
        <v>0</v>
      </c>
      <c r="M347" s="543">
        <f t="shared" si="1055"/>
        <v>1</v>
      </c>
      <c r="N347" s="544">
        <f t="shared" si="1079"/>
        <v>0</v>
      </c>
      <c r="O347" s="208">
        <f>_xlfn.IFNA(IF(INDEX(Table_Def[],MATCH(C347,Table_Def[Asset category],0),3)=0,20,INDEX(Table_Def[],MATCH(C347,Table_Def[Asset category],0),3)),0)</f>
        <v>0</v>
      </c>
      <c r="Q347" s="11"/>
      <c r="R347" s="208"/>
      <c r="S347" s="208"/>
      <c r="T347" s="208"/>
      <c r="U347" s="485">
        <f>SUMIF($CH$7:$DA$7,U$16,$CH351:$DA351)</f>
        <v>0</v>
      </c>
      <c r="V347" s="485">
        <f>SUMIF($CH$7:$DA$7,U$16,$CH350:$DA350)</f>
        <v>0</v>
      </c>
      <c r="W347" s="485">
        <f>SUMIF($CH$7:$DA$7,U$16,$CH352:$DA352)</f>
        <v>0</v>
      </c>
      <c r="X347" s="485">
        <f>SUMIF($CH$7:$DA$7,X$16,$CH351:$DA351)</f>
        <v>0</v>
      </c>
      <c r="Y347" s="485">
        <f>SUMIF($CH$7:$DA$7,X$16,$CH350:$DA350)</f>
        <v>0</v>
      </c>
      <c r="Z347" s="485">
        <f>SUMIF($CH$7:$DA$7,X$16,$CH352:$DA352)</f>
        <v>0</v>
      </c>
      <c r="AA347" s="485">
        <f>SUMIF($CH$7:$DA$7,AA$16,$CH351:$DA351)</f>
        <v>0</v>
      </c>
      <c r="AB347" s="485">
        <f>SUMIF($CH$7:$DA$7,AA$16,$CH350:$DA350)</f>
        <v>0</v>
      </c>
      <c r="AC347" s="485">
        <f>SUMIF($CH$7:$DA$7,AA$16,$CH352:$DA352)</f>
        <v>0</v>
      </c>
      <c r="AD347" s="485">
        <f>SUMIF($CH$7:$DA$7,AD$16,$CH351:$DA351)</f>
        <v>0</v>
      </c>
      <c r="AE347" s="485">
        <f>SUMIF($CH$7:$DA$7,AD$16,$CH350:$DA350)</f>
        <v>0</v>
      </c>
      <c r="AF347" s="485">
        <f>SUMIF($CH$7:$DA$7,AD$16,$CH352:$DA352)</f>
        <v>0</v>
      </c>
      <c r="AG347" s="485">
        <f>SUMIF($CH$7:$DA$7,AG$16,$CH351:$DA351)</f>
        <v>0</v>
      </c>
      <c r="AH347" s="485">
        <f>SUMIF($CH$7:$DA$7,AG$16,$CH350:$DA350)</f>
        <v>0</v>
      </c>
      <c r="AI347" s="485">
        <f>SUMIF($CH$7:$DA$7,AG$16,$CH352:$DA352)</f>
        <v>0</v>
      </c>
      <c r="AJ347" s="485">
        <f>SUMIF($CH$7:$DA$7,AJ$16,$CH351:$DA351)</f>
        <v>0</v>
      </c>
      <c r="AK347" s="485">
        <f>SUMIF($CH$7:$DA$7,AJ$16,$CH350:$DA350)</f>
        <v>0</v>
      </c>
      <c r="AL347" s="485">
        <f>SUMIF($CH$7:$DA$7,AJ$16,$CH352:$DA352)</f>
        <v>0</v>
      </c>
      <c r="AM347" s="485">
        <f>SUMIF($CH$7:$DA$7,AM$16,$CH351:$DA351)</f>
        <v>0</v>
      </c>
      <c r="AN347" s="485">
        <f>SUMIF($CH$7:$DA$7,AM$16,$CH350:$DA350)</f>
        <v>0</v>
      </c>
      <c r="AO347" s="485">
        <f>SUMIF($CH$7:$DA$7,AM$16,$CH352:$DA352)</f>
        <v>0</v>
      </c>
      <c r="AP347" s="485">
        <f>SUMIF($CH$7:$DA$7,AP$16,$CH351:$DA351)</f>
        <v>0</v>
      </c>
      <c r="AQ347" s="485">
        <f>SUMIF($CH$7:$DA$7,AP$16,$CH350:$DA350)</f>
        <v>0</v>
      </c>
      <c r="AR347" s="485">
        <f>SUMIF($CH$7:$DA$7,AP$16,$CH352:$DA352)</f>
        <v>0</v>
      </c>
      <c r="AS347" s="485">
        <f>SUMIF($CH$7:$DA$7,AS$16,$CH351:$DA351)</f>
        <v>0</v>
      </c>
      <c r="AT347" s="485">
        <f>SUMIF($CH$7:$DA$7,AS$16,$CH350:$DA350)</f>
        <v>0</v>
      </c>
      <c r="AU347" s="485">
        <f>SUMIF($CH$7:$DA$7,AS$16,$CH352:$DA352)</f>
        <v>0</v>
      </c>
      <c r="AV347" s="485">
        <f>SUMIF($CH$7:$DA$7,AV$16,$CH351:$DA351)</f>
        <v>0</v>
      </c>
      <c r="AW347" s="485">
        <f>SUMIF($CH$7:$DA$7,AV$16,$CH350:$DA350)</f>
        <v>0</v>
      </c>
      <c r="AX347" s="485">
        <f>SUMIF($CH$7:$DA$7,AV$16,$CH352:$DA352)</f>
        <v>0</v>
      </c>
      <c r="AY347" s="485">
        <f>SUMIF($CH$7:$DA$7,AY$16,$CH351:$DA351)</f>
        <v>0</v>
      </c>
      <c r="AZ347" s="485">
        <f>SUMIF($CH$7:$DA$7,AY$16,$CH350:$DA350)</f>
        <v>0</v>
      </c>
      <c r="BA347" s="485">
        <f>SUMIF($CH$7:$DA$7,AY$16,$CH352:$DA352)</f>
        <v>0</v>
      </c>
      <c r="BB347" s="485">
        <f>SUMIF($CH$7:$DA$7,BB$16,$CH351:$DA351)</f>
        <v>0</v>
      </c>
      <c r="BC347" s="485">
        <f>SUMIF($CH$7:$DA$7,BB$16,$CH350:$DA350)</f>
        <v>0</v>
      </c>
      <c r="BD347" s="485">
        <f>SUMIF($CH$7:$DA$7,BB$16,$CH352:$DA352)</f>
        <v>0</v>
      </c>
      <c r="BE347" s="485">
        <f>SUMIF($CH$7:$DA$7,BE$16,$CH351:$DA351)</f>
        <v>0</v>
      </c>
      <c r="BF347" s="485">
        <f>SUMIF($CH$7:$DA$7,BE$16,$CH350:$DA350)</f>
        <v>0</v>
      </c>
      <c r="BG347" s="485">
        <f>SUMIF($CH$7:$DA$7,BE$16,$CH352:$DA352)</f>
        <v>0</v>
      </c>
      <c r="BH347" s="485">
        <f>SUMIF($CH$7:$DA$7,BH$16,$CH351:$DA351)</f>
        <v>0</v>
      </c>
      <c r="BI347" s="485">
        <f>SUMIF($CH$7:$DA$7,BH$16,$CH350:$DA350)</f>
        <v>0</v>
      </c>
      <c r="BJ347" s="485">
        <f>SUMIF($CH$7:$DA$7,BH$16,$CH352:$DA352)</f>
        <v>0</v>
      </c>
      <c r="BK347" s="485">
        <f>SUMIF($CH$7:$DA$7,BK$16,$CH351:$DA351)</f>
        <v>0</v>
      </c>
      <c r="BL347" s="485">
        <f>SUMIF($CH$7:$DA$7,BK$16,$CH350:$DA350)</f>
        <v>0</v>
      </c>
      <c r="BM347" s="485">
        <f>SUMIF($CH$7:$DA$7,BK$16,$CH352:$DA352)</f>
        <v>0</v>
      </c>
      <c r="BN347" s="485">
        <f>SUMIF($CH$7:$DA$7,BN$16,$CH351:$DA351)</f>
        <v>0</v>
      </c>
      <c r="BO347" s="485">
        <f>SUMIF($CH$7:$DA$7,BN$16,$CH350:$DA350)</f>
        <v>0</v>
      </c>
      <c r="BP347" s="485">
        <f>SUMIF($CH$7:$DA$7,BN$16,$CH352:$DA352)</f>
        <v>0</v>
      </c>
      <c r="BQ347" s="485">
        <f>SUMIF($CH$7:$DA$7,BQ$16,$CH351:$DA351)</f>
        <v>0</v>
      </c>
      <c r="BR347" s="485">
        <f>SUMIF($CH$7:$DA$7,BQ$16,$CH350:$DA350)</f>
        <v>0</v>
      </c>
      <c r="BS347" s="485">
        <f>SUMIF($CH$7:$DA$7,BQ$16,$CH352:$DA352)</f>
        <v>0</v>
      </c>
      <c r="BT347" s="485">
        <f>SUMIF($CH$7:$DA$7,BT$16,$CH351:$DA351)</f>
        <v>0</v>
      </c>
      <c r="BU347" s="485">
        <f>SUMIF($CH$7:$DA$7,BT$16,$CH350:$DA350)</f>
        <v>0</v>
      </c>
      <c r="BV347" s="485">
        <f>SUMIF($CH$7:$DA$7,BT$16,$CH352:$DA352)</f>
        <v>0</v>
      </c>
      <c r="BW347" s="485">
        <f>SUMIF($CH$7:$DA$7,BW$16,$CH351:$DA351)</f>
        <v>0</v>
      </c>
      <c r="BX347" s="485">
        <f>SUMIF($CH$7:$DA$7,BW$16,$CH350:$DA350)</f>
        <v>0</v>
      </c>
      <c r="BY347" s="485">
        <f>SUMIF($CH$7:$DA$7,BW$16,$CH352:$DA352)</f>
        <v>0</v>
      </c>
      <c r="BZ347" s="485">
        <f>SUMIF($CH$7:$DA$7,BZ$16,$CH351:$DA351)</f>
        <v>0</v>
      </c>
      <c r="CA347" s="485">
        <f>SUMIF($CH$7:$DA$7,BZ$16,$CH350:$DA350)</f>
        <v>0</v>
      </c>
      <c r="CB347" s="485">
        <f>SUMIF($CH$7:$DA$7,BZ$16,$CH352:$DA352)</f>
        <v>0</v>
      </c>
      <c r="CC347" s="37"/>
      <c r="CD347" s="317"/>
      <c r="CE347" s="317"/>
      <c r="CG347" s="72"/>
      <c r="CH347" s="321"/>
    </row>
    <row r="348" spans="2:105" ht="15" hidden="1" customHeight="1" outlineLevel="1">
      <c r="B348" s="287"/>
      <c r="C348" s="310"/>
      <c r="D348" s="310"/>
      <c r="E348" s="310"/>
      <c r="F348" s="311" t="str">
        <f>_xlfn.IFNA(INDEX(Table_Def[[Asset category]:[Unit]],MATCH(Insert_Assets!C348,Table_Def[Asset category],0),2),"")</f>
        <v/>
      </c>
      <c r="G348" s="481"/>
      <c r="H348" s="440" t="s">
        <v>221</v>
      </c>
      <c r="I348" s="544">
        <f t="shared" si="1081"/>
        <v>0</v>
      </c>
      <c r="J348" s="378"/>
      <c r="K348" s="379"/>
      <c r="L348" s="544">
        <f t="shared" si="1076"/>
        <v>0</v>
      </c>
      <c r="M348" s="543">
        <f t="shared" si="1055"/>
        <v>1</v>
      </c>
      <c r="N348" s="544">
        <f t="shared" si="1079"/>
        <v>0</v>
      </c>
      <c r="O348" s="208">
        <f>_xlfn.IFNA(IF(INDEX(Table_Def[],MATCH(C348,Table_Def[Asset category],0),3)=0,1,INDEX(Table_Def[],MATCH(C348,Table_Def[Asset category],0),3)),0)</f>
        <v>0</v>
      </c>
      <c r="Q348" s="11"/>
      <c r="R348" s="208"/>
      <c r="S348" s="208"/>
      <c r="T348" s="208"/>
      <c r="U348" s="485"/>
      <c r="V348" s="485"/>
      <c r="W348" s="485"/>
      <c r="X348" s="485"/>
      <c r="Y348" s="485"/>
      <c r="Z348" s="485"/>
      <c r="AA348" s="485"/>
      <c r="AB348" s="485"/>
      <c r="AC348" s="485"/>
      <c r="AD348" s="485"/>
      <c r="AE348" s="485"/>
      <c r="AF348" s="485"/>
      <c r="AG348" s="485"/>
      <c r="AH348" s="485"/>
      <c r="AI348" s="485"/>
      <c r="AJ348" s="485"/>
      <c r="AK348" s="485"/>
      <c r="AL348" s="485"/>
      <c r="AM348" s="485"/>
      <c r="AN348" s="485"/>
      <c r="AO348" s="485"/>
      <c r="AP348" s="485"/>
      <c r="AQ348" s="485"/>
      <c r="AR348" s="485"/>
      <c r="AS348" s="485"/>
      <c r="AT348" s="485"/>
      <c r="AU348" s="485"/>
      <c r="AV348" s="485"/>
      <c r="AW348" s="485"/>
      <c r="AX348" s="485"/>
      <c r="AY348" s="485"/>
      <c r="AZ348" s="485"/>
      <c r="BA348" s="485"/>
      <c r="BB348" s="485"/>
      <c r="BC348" s="485"/>
      <c r="BD348" s="485"/>
      <c r="BE348" s="485"/>
      <c r="BF348" s="485"/>
      <c r="BG348" s="485"/>
      <c r="BH348" s="485"/>
      <c r="BI348" s="485"/>
      <c r="BJ348" s="485"/>
      <c r="BK348" s="485"/>
      <c r="BL348" s="485"/>
      <c r="BM348" s="485"/>
      <c r="BN348" s="485"/>
      <c r="BO348" s="485"/>
      <c r="BP348" s="485"/>
      <c r="BQ348" s="485"/>
      <c r="BR348" s="485"/>
      <c r="BS348" s="485"/>
      <c r="BT348" s="485"/>
      <c r="BU348" s="485"/>
      <c r="BV348" s="485"/>
      <c r="BW348" s="485"/>
      <c r="BX348" s="485"/>
      <c r="BY348" s="485"/>
      <c r="BZ348" s="485"/>
      <c r="CA348" s="485"/>
      <c r="CB348" s="485"/>
      <c r="CC348" s="37"/>
      <c r="CD348" s="317"/>
      <c r="CE348" s="317"/>
      <c r="CF348" s="8" t="s">
        <v>218</v>
      </c>
      <c r="CG348" s="72"/>
      <c r="CH348" s="320">
        <f>IF($J347=CH$7,$O347,
IF(CG347&gt;0,CG347-1,0))</f>
        <v>0</v>
      </c>
      <c r="CI348" s="320">
        <f ca="1">IF(OR($J347=CI$7,CH349=$O347),$O347,
IF(CH348&gt;0,CH348-1,0))</f>
        <v>0</v>
      </c>
      <c r="CJ348" s="320">
        <f t="shared" ref="CJ348" ca="1" si="1082">IF(OR($J347=CJ$7,CI349=$O347),$O347,
IF(CI348&gt;0,CI348-1,0))</f>
        <v>0</v>
      </c>
      <c r="CK348" s="320">
        <f t="shared" ref="CK348" ca="1" si="1083">IF(OR($J347=CK$7,CJ349=$O347),$O347,
IF(CJ348&gt;0,CJ348-1,0))</f>
        <v>0</v>
      </c>
      <c r="CL348" s="320">
        <f t="shared" ref="CL348" ca="1" si="1084">IF(OR($J347=CL$7,CK349=$O347),$O347,
IF(CK348&gt;0,CK348-1,0))</f>
        <v>0</v>
      </c>
      <c r="CM348" s="320">
        <f t="shared" ref="CM348" ca="1" si="1085">IF(OR($J347=CM$7,CL349=$O347),$O347,
IF(CL348&gt;0,CL348-1,0))</f>
        <v>0</v>
      </c>
      <c r="CN348" s="320">
        <f t="shared" ref="CN348" ca="1" si="1086">IF(OR($J347=CN$7,CM349=$O347),$O347,
IF(CM348&gt;0,CM348-1,0))</f>
        <v>0</v>
      </c>
      <c r="CO348" s="320">
        <f t="shared" ref="CO348" ca="1" si="1087">IF(OR($J347=CO$7,CN349=$O347),$O347,
IF(CN348&gt;0,CN348-1,0))</f>
        <v>0</v>
      </c>
      <c r="CP348" s="320">
        <f t="shared" ref="CP348" ca="1" si="1088">IF(OR($J347=CP$7,CO349=$O347),$O347,
IF(CO348&gt;0,CO348-1,0))</f>
        <v>0</v>
      </c>
      <c r="CQ348" s="320">
        <f t="shared" ref="CQ348" ca="1" si="1089">IF(OR($J347=CQ$7,CP349=$O347),$O347,
IF(CP348&gt;0,CP348-1,0))</f>
        <v>0</v>
      </c>
      <c r="CR348" s="320">
        <f t="shared" ref="CR348" ca="1" si="1090">IF(OR($J347=CR$7,CQ349=$O347),$O347,
IF(CQ348&gt;0,CQ348-1,0))</f>
        <v>0</v>
      </c>
      <c r="CS348" s="320">
        <f t="shared" ref="CS348" ca="1" si="1091">IF(OR($J347=CS$7,CR349=$O347),$O347,
IF(CR348&gt;0,CR348-1,0))</f>
        <v>0</v>
      </c>
      <c r="CT348" s="320">
        <f t="shared" ref="CT348" ca="1" si="1092">IF(OR($J347=CT$7,CS349=$O347),$O347,
IF(CS348&gt;0,CS348-1,0))</f>
        <v>0</v>
      </c>
      <c r="CU348" s="320">
        <f t="shared" ref="CU348" ca="1" si="1093">IF(OR($J347=CU$7,CT349=$O347),$O347,
IF(CT348&gt;0,CT348-1,0))</f>
        <v>0</v>
      </c>
      <c r="CV348" s="320">
        <f t="shared" ref="CV348" ca="1" si="1094">IF(OR($J347=CV$7,CU349=$O347),$O347,
IF(CU348&gt;0,CU348-1,0))</f>
        <v>0</v>
      </c>
      <c r="CW348" s="320">
        <f t="shared" ref="CW348" ca="1" si="1095">IF(OR($J347=CW$7,CV349=$O347),$O347,
IF(CV348&gt;0,CV348-1,0))</f>
        <v>0</v>
      </c>
      <c r="CX348" s="320">
        <f t="shared" ref="CX348" ca="1" si="1096">IF(OR($J347=CX$7,CW349=$O347),$O347,
IF(CW348&gt;0,CW348-1,0))</f>
        <v>0</v>
      </c>
      <c r="CY348" s="320">
        <f t="shared" ref="CY348" ca="1" si="1097">IF(OR($J347=CY$7,CX349=$O347),$O347,
IF(CX348&gt;0,CX348-1,0))</f>
        <v>0</v>
      </c>
      <c r="CZ348" s="320">
        <f t="shared" ref="CZ348" ca="1" si="1098">IF(OR($J347=CZ$7,CY349=$O347),$O347,
IF(CY348&gt;0,CY348-1,0))</f>
        <v>0</v>
      </c>
      <c r="DA348" s="320">
        <f t="shared" ref="DA348" ca="1" si="1099">IF(OR($J347=DA$7,CZ349=$O347),$O347,
IF(CZ348&gt;0,CZ348-1,0))</f>
        <v>0</v>
      </c>
    </row>
    <row r="349" spans="2:105" ht="15" hidden="1" customHeight="1" outlineLevel="1">
      <c r="B349" s="287"/>
      <c r="C349" s="310"/>
      <c r="D349" s="310"/>
      <c r="E349" s="310"/>
      <c r="F349" s="311" t="str">
        <f>_xlfn.IFNA(INDEX(Table_Def[[Asset category]:[Unit]],MATCH(Insert_Assets!C349,Table_Def[Asset category],0),2),"")</f>
        <v/>
      </c>
      <c r="G349" s="481"/>
      <c r="H349" s="440" t="s">
        <v>221</v>
      </c>
      <c r="I349" s="544">
        <f t="shared" si="1081"/>
        <v>0</v>
      </c>
      <c r="J349" s="378"/>
      <c r="K349" s="379"/>
      <c r="L349" s="544"/>
      <c r="M349" s="543">
        <f t="shared" si="1055"/>
        <v>1</v>
      </c>
      <c r="N349" s="544">
        <f t="shared" si="1079"/>
        <v>0</v>
      </c>
      <c r="O349" s="208">
        <f>_xlfn.IFNA(IF(INDEX(Table_Def[],MATCH(C349,Table_Def[Asset category],0),3)=0,1,INDEX(Table_Def[],MATCH(C349,Table_Def[Asset category],0),3)),0)</f>
        <v>0</v>
      </c>
      <c r="Q349" s="11"/>
      <c r="R349" s="208"/>
      <c r="S349" s="208"/>
      <c r="T349" s="208"/>
      <c r="U349" s="485"/>
      <c r="V349" s="485"/>
      <c r="W349" s="485"/>
      <c r="X349" s="485"/>
      <c r="Y349" s="485"/>
      <c r="Z349" s="485"/>
      <c r="AA349" s="485"/>
      <c r="AB349" s="485"/>
      <c r="AC349" s="485"/>
      <c r="AD349" s="485"/>
      <c r="AE349" s="485"/>
      <c r="AF349" s="485"/>
      <c r="AG349" s="485"/>
      <c r="AH349" s="485"/>
      <c r="AI349" s="485"/>
      <c r="AJ349" s="485"/>
      <c r="AK349" s="485"/>
      <c r="AL349" s="485"/>
      <c r="AM349" s="485"/>
      <c r="AN349" s="485"/>
      <c r="AO349" s="485"/>
      <c r="AP349" s="485"/>
      <c r="AQ349" s="485"/>
      <c r="AR349" s="485"/>
      <c r="AS349" s="485"/>
      <c r="AT349" s="485"/>
      <c r="AU349" s="485"/>
      <c r="AV349" s="485"/>
      <c r="AW349" s="485"/>
      <c r="AX349" s="485"/>
      <c r="AY349" s="485"/>
      <c r="AZ349" s="485"/>
      <c r="BA349" s="485"/>
      <c r="BB349" s="485"/>
      <c r="BC349" s="485"/>
      <c r="BD349" s="485"/>
      <c r="BE349" s="485"/>
      <c r="BF349" s="485"/>
      <c r="BG349" s="485"/>
      <c r="BH349" s="485"/>
      <c r="BI349" s="485"/>
      <c r="BJ349" s="485"/>
      <c r="BK349" s="485"/>
      <c r="BL349" s="485"/>
      <c r="BM349" s="485"/>
      <c r="BN349" s="485"/>
      <c r="BO349" s="485"/>
      <c r="BP349" s="485"/>
      <c r="BQ349" s="485"/>
      <c r="BR349" s="485"/>
      <c r="BS349" s="485"/>
      <c r="BT349" s="485"/>
      <c r="BU349" s="485"/>
      <c r="BV349" s="485"/>
      <c r="BW349" s="485"/>
      <c r="BX349" s="485"/>
      <c r="BY349" s="485"/>
      <c r="BZ349" s="485"/>
      <c r="CA349" s="485"/>
      <c r="CB349" s="485"/>
      <c r="CC349" s="37"/>
      <c r="CD349" s="317"/>
      <c r="CE349" s="317"/>
      <c r="CF349" s="8" t="s">
        <v>219</v>
      </c>
      <c r="CG349" s="72"/>
      <c r="CH349" s="320">
        <f t="shared" ref="CH349" ca="1" si="1100">IF(AND(CH348=$O347,CH348&gt;0),1,IF(CH348=0,0,OFFSET(CH348,,(CH348-$O347),1,1)-CH348+1))</f>
        <v>0</v>
      </c>
      <c r="CI349" s="320">
        <f ca="1">IF(AND(CI348=$O347,CI348&gt;0),1,IF(CI348=0,0,OFFSET(CI348,,(CI348-$O347),1,1)-CI348+1))</f>
        <v>0</v>
      </c>
      <c r="CJ349" s="320">
        <f t="shared" ref="CJ349:DA349" ca="1" si="1101">IF(AND(CJ348=$O347,CJ348&gt;0),1,IF(CJ348=0,0,OFFSET(CJ348,,(CJ348-$O347),1,1)-CJ348+1))</f>
        <v>0</v>
      </c>
      <c r="CK349" s="320">
        <f t="shared" ca="1" si="1101"/>
        <v>0</v>
      </c>
      <c r="CL349" s="320">
        <f t="shared" ca="1" si="1101"/>
        <v>0</v>
      </c>
      <c r="CM349" s="320">
        <f t="shared" ca="1" si="1101"/>
        <v>0</v>
      </c>
      <c r="CN349" s="320">
        <f t="shared" ca="1" si="1101"/>
        <v>0</v>
      </c>
      <c r="CO349" s="320">
        <f t="shared" ca="1" si="1101"/>
        <v>0</v>
      </c>
      <c r="CP349" s="320">
        <f t="shared" ca="1" si="1101"/>
        <v>0</v>
      </c>
      <c r="CQ349" s="320">
        <f t="shared" ca="1" si="1101"/>
        <v>0</v>
      </c>
      <c r="CR349" s="320">
        <f t="shared" ca="1" si="1101"/>
        <v>0</v>
      </c>
      <c r="CS349" s="320">
        <f t="shared" ca="1" si="1101"/>
        <v>0</v>
      </c>
      <c r="CT349" s="320">
        <f t="shared" ca="1" si="1101"/>
        <v>0</v>
      </c>
      <c r="CU349" s="320">
        <f t="shared" ca="1" si="1101"/>
        <v>0</v>
      </c>
      <c r="CV349" s="320">
        <f t="shared" ca="1" si="1101"/>
        <v>0</v>
      </c>
      <c r="CW349" s="320">
        <f t="shared" ca="1" si="1101"/>
        <v>0</v>
      </c>
      <c r="CX349" s="320">
        <f t="shared" ca="1" si="1101"/>
        <v>0</v>
      </c>
      <c r="CY349" s="320">
        <f t="shared" ca="1" si="1101"/>
        <v>0</v>
      </c>
      <c r="CZ349" s="320">
        <f t="shared" ca="1" si="1101"/>
        <v>0</v>
      </c>
      <c r="DA349" s="320">
        <f t="shared" ca="1" si="1101"/>
        <v>0</v>
      </c>
    </row>
    <row r="350" spans="2:105" ht="15" hidden="1" customHeight="1" outlineLevel="1">
      <c r="B350" s="287"/>
      <c r="C350" s="310"/>
      <c r="D350" s="310"/>
      <c r="E350" s="310"/>
      <c r="F350" s="311" t="str">
        <f>_xlfn.IFNA(INDEX(Table_Def[[Asset category]:[Unit]],MATCH(Insert_Assets!C350,Table_Def[Asset category],0),2),"")</f>
        <v/>
      </c>
      <c r="G350" s="481"/>
      <c r="H350" s="440" t="s">
        <v>221</v>
      </c>
      <c r="I350" s="544">
        <f t="shared" si="1081"/>
        <v>0</v>
      </c>
      <c r="J350" s="378"/>
      <c r="K350" s="379"/>
      <c r="L350" s="544">
        <f t="shared" ref="L350:L355" si="1102">SUMIF($K$21:$K$383,K350,$I$21:$I$383)</f>
        <v>0</v>
      </c>
      <c r="M350" s="543">
        <f t="shared" si="1055"/>
        <v>1</v>
      </c>
      <c r="N350" s="544">
        <f t="shared" si="1079"/>
        <v>0</v>
      </c>
      <c r="O350" s="208">
        <f>_xlfn.IFNA(IF(INDEX(Table_Def[],MATCH(C350,Table_Def[Asset category],0),3)=0,1,INDEX(Table_Def[],MATCH(C350,Table_Def[Asset category],0),3)),0)</f>
        <v>0</v>
      </c>
      <c r="Q350" s="11"/>
      <c r="R350" s="208"/>
      <c r="S350" s="208"/>
      <c r="T350" s="208"/>
      <c r="U350" s="485"/>
      <c r="V350" s="485"/>
      <c r="W350" s="485"/>
      <c r="X350" s="485"/>
      <c r="Y350" s="485"/>
      <c r="Z350" s="485"/>
      <c r="AA350" s="485"/>
      <c r="AB350" s="485"/>
      <c r="AC350" s="485"/>
      <c r="AD350" s="485"/>
      <c r="AE350" s="485"/>
      <c r="AF350" s="485"/>
      <c r="AG350" s="485"/>
      <c r="AH350" s="485"/>
      <c r="AI350" s="485"/>
      <c r="AJ350" s="485"/>
      <c r="AK350" s="485"/>
      <c r="AL350" s="485"/>
      <c r="AM350" s="485"/>
      <c r="AN350" s="485"/>
      <c r="AO350" s="485"/>
      <c r="AP350" s="485"/>
      <c r="AQ350" s="485"/>
      <c r="AR350" s="485"/>
      <c r="AS350" s="485"/>
      <c r="AT350" s="485"/>
      <c r="AU350" s="485"/>
      <c r="AV350" s="485"/>
      <c r="AW350" s="485"/>
      <c r="AX350" s="485"/>
      <c r="AY350" s="485"/>
      <c r="AZ350" s="485"/>
      <c r="BA350" s="485"/>
      <c r="BB350" s="485"/>
      <c r="BC350" s="485"/>
      <c r="BD350" s="485"/>
      <c r="BE350" s="485"/>
      <c r="BF350" s="485"/>
      <c r="BG350" s="485"/>
      <c r="BH350" s="485"/>
      <c r="BI350" s="485"/>
      <c r="BJ350" s="485"/>
      <c r="BK350" s="485"/>
      <c r="BL350" s="485"/>
      <c r="BM350" s="485"/>
      <c r="BN350" s="485"/>
      <c r="BO350" s="485"/>
      <c r="BP350" s="485"/>
      <c r="BQ350" s="485"/>
      <c r="BR350" s="485"/>
      <c r="BS350" s="485"/>
      <c r="BT350" s="485"/>
      <c r="BU350" s="485"/>
      <c r="BV350" s="485"/>
      <c r="BW350" s="485"/>
      <c r="BX350" s="485"/>
      <c r="BY350" s="485"/>
      <c r="BZ350" s="485"/>
      <c r="CA350" s="485"/>
      <c r="CB350" s="485"/>
      <c r="CC350" s="37"/>
      <c r="CD350" s="317"/>
      <c r="CE350" s="317"/>
      <c r="CF350" s="8" t="s">
        <v>205</v>
      </c>
      <c r="CH350" s="321">
        <f t="shared" ref="CH350:CL350" si="1103">IF($J347=CH$7,$I347*$M347,IF(CH348=$O347,$I347,
IF(CG350&gt;0,+CG350-CG351,0)))</f>
        <v>0</v>
      </c>
      <c r="CI350" s="321">
        <f t="shared" ca="1" si="1103"/>
        <v>0</v>
      </c>
      <c r="CJ350" s="321">
        <f t="shared" ca="1" si="1103"/>
        <v>0</v>
      </c>
      <c r="CK350" s="321">
        <f t="shared" ca="1" si="1103"/>
        <v>0</v>
      </c>
      <c r="CL350" s="321">
        <f t="shared" ca="1" si="1103"/>
        <v>0</v>
      </c>
      <c r="CM350" s="321">
        <f ca="1">IF($J347=CM$7,$I347*$M347,IF(CM348=$O347,$I347,
IF(CL350&gt;0,+CL350-CL351,0)))</f>
        <v>0</v>
      </c>
      <c r="CN350" s="321">
        <f t="shared" ref="CN350:DA350" ca="1" si="1104">IF($J347=CN$7,$I347*$M347,IF(CN348=$O347,$I347,
IF(CM350&gt;0,+CM350-CM351,0)))</f>
        <v>0</v>
      </c>
      <c r="CO350" s="321">
        <f t="shared" ca="1" si="1104"/>
        <v>0</v>
      </c>
      <c r="CP350" s="321">
        <f t="shared" ca="1" si="1104"/>
        <v>0</v>
      </c>
      <c r="CQ350" s="321">
        <f t="shared" ca="1" si="1104"/>
        <v>0</v>
      </c>
      <c r="CR350" s="321">
        <f t="shared" ca="1" si="1104"/>
        <v>0</v>
      </c>
      <c r="CS350" s="321">
        <f t="shared" ca="1" si="1104"/>
        <v>0</v>
      </c>
      <c r="CT350" s="321">
        <f t="shared" ca="1" si="1104"/>
        <v>0</v>
      </c>
      <c r="CU350" s="321">
        <f t="shared" ca="1" si="1104"/>
        <v>0</v>
      </c>
      <c r="CV350" s="321">
        <f t="shared" ca="1" si="1104"/>
        <v>0</v>
      </c>
      <c r="CW350" s="321">
        <f t="shared" ca="1" si="1104"/>
        <v>0</v>
      </c>
      <c r="CX350" s="321">
        <f t="shared" ca="1" si="1104"/>
        <v>0</v>
      </c>
      <c r="CY350" s="321">
        <f t="shared" ca="1" si="1104"/>
        <v>0</v>
      </c>
      <c r="CZ350" s="321">
        <f t="shared" ca="1" si="1104"/>
        <v>0</v>
      </c>
      <c r="DA350" s="321">
        <f t="shared" ca="1" si="1104"/>
        <v>0</v>
      </c>
    </row>
    <row r="351" spans="2:105" ht="15" hidden="1" customHeight="1" outlineLevel="1">
      <c r="B351" s="287"/>
      <c r="C351" s="310"/>
      <c r="D351" s="310"/>
      <c r="E351" s="310"/>
      <c r="F351" s="311" t="str">
        <f>_xlfn.IFNA(INDEX(Table_Def[[Asset category]:[Unit]],MATCH(Insert_Assets!C351,Table_Def[Asset category],0),2),"")</f>
        <v/>
      </c>
      <c r="G351" s="481"/>
      <c r="H351" s="440" t="s">
        <v>221</v>
      </c>
      <c r="I351" s="544">
        <f t="shared" si="1081"/>
        <v>0</v>
      </c>
      <c r="J351" s="378"/>
      <c r="K351" s="379"/>
      <c r="L351" s="544">
        <f t="shared" si="1102"/>
        <v>0</v>
      </c>
      <c r="M351" s="543">
        <f t="shared" si="1055"/>
        <v>1</v>
      </c>
      <c r="N351" s="544">
        <f t="shared" si="1079"/>
        <v>0</v>
      </c>
      <c r="O351" s="208">
        <f>_xlfn.IFNA(IF(INDEX(Table_Def[],MATCH(C351,Table_Def[Asset category],0),3)=0,1,INDEX(Table_Def[],MATCH(C351,Table_Def[Asset category],0),3)),0)</f>
        <v>0</v>
      </c>
      <c r="Q351" s="11"/>
      <c r="R351" s="208"/>
      <c r="S351" s="208"/>
      <c r="T351" s="208"/>
      <c r="U351" s="485"/>
      <c r="V351" s="485"/>
      <c r="W351" s="485"/>
      <c r="X351" s="485"/>
      <c r="Y351" s="485"/>
      <c r="Z351" s="485"/>
      <c r="AA351" s="485"/>
      <c r="AB351" s="485"/>
      <c r="AC351" s="485"/>
      <c r="AD351" s="485"/>
      <c r="AE351" s="485"/>
      <c r="AF351" s="485"/>
      <c r="AG351" s="485"/>
      <c r="AH351" s="485"/>
      <c r="AI351" s="485"/>
      <c r="AJ351" s="485"/>
      <c r="AK351" s="485"/>
      <c r="AL351" s="485"/>
      <c r="AM351" s="485"/>
      <c r="AN351" s="485"/>
      <c r="AO351" s="485"/>
      <c r="AP351" s="485"/>
      <c r="AQ351" s="485"/>
      <c r="AR351" s="485"/>
      <c r="AS351" s="485"/>
      <c r="AT351" s="485"/>
      <c r="AU351" s="485"/>
      <c r="AV351" s="485"/>
      <c r="AW351" s="485"/>
      <c r="AX351" s="485"/>
      <c r="AY351" s="485"/>
      <c r="AZ351" s="485"/>
      <c r="BA351" s="485"/>
      <c r="BB351" s="485"/>
      <c r="BC351" s="485"/>
      <c r="BD351" s="485"/>
      <c r="BE351" s="485"/>
      <c r="BF351" s="485"/>
      <c r="BG351" s="485"/>
      <c r="BH351" s="485"/>
      <c r="BI351" s="485"/>
      <c r="BJ351" s="485"/>
      <c r="BK351" s="485"/>
      <c r="BL351" s="485"/>
      <c r="BM351" s="485"/>
      <c r="BN351" s="485"/>
      <c r="BO351" s="485"/>
      <c r="BP351" s="485"/>
      <c r="BQ351" s="485"/>
      <c r="BR351" s="485"/>
      <c r="BS351" s="485"/>
      <c r="BT351" s="485"/>
      <c r="BU351" s="485"/>
      <c r="BV351" s="485"/>
      <c r="BW351" s="485"/>
      <c r="BX351" s="485"/>
      <c r="BY351" s="485"/>
      <c r="BZ351" s="485"/>
      <c r="CA351" s="485"/>
      <c r="CB351" s="485"/>
      <c r="CC351" s="37"/>
      <c r="CD351" s="317"/>
      <c r="CE351" s="317"/>
      <c r="CF351" s="8" t="s">
        <v>206</v>
      </c>
      <c r="CG351" s="321"/>
      <c r="CH351" s="321" t="e">
        <f>IF(CH352&lt;1,0,CH353-CH352)</f>
        <v>#DIV/0!</v>
      </c>
      <c r="CI351" s="321" t="e">
        <f t="shared" ref="CI351:DA351" ca="1" si="1105">IF(CI352&lt;1,0,CI353-CI352)</f>
        <v>#DIV/0!</v>
      </c>
      <c r="CJ351" s="321" t="e">
        <f t="shared" ca="1" si="1105"/>
        <v>#DIV/0!</v>
      </c>
      <c r="CK351" s="321" t="e">
        <f t="shared" ca="1" si="1105"/>
        <v>#DIV/0!</v>
      </c>
      <c r="CL351" s="321" t="e">
        <f t="shared" ca="1" si="1105"/>
        <v>#DIV/0!</v>
      </c>
      <c r="CM351" s="321" t="e">
        <f t="shared" ca="1" si="1105"/>
        <v>#DIV/0!</v>
      </c>
      <c r="CN351" s="321" t="e">
        <f t="shared" ca="1" si="1105"/>
        <v>#DIV/0!</v>
      </c>
      <c r="CO351" s="321" t="e">
        <f t="shared" ca="1" si="1105"/>
        <v>#DIV/0!</v>
      </c>
      <c r="CP351" s="321" t="e">
        <f t="shared" ca="1" si="1105"/>
        <v>#DIV/0!</v>
      </c>
      <c r="CQ351" s="321" t="e">
        <f t="shared" ca="1" si="1105"/>
        <v>#DIV/0!</v>
      </c>
      <c r="CR351" s="321" t="e">
        <f t="shared" ca="1" si="1105"/>
        <v>#DIV/0!</v>
      </c>
      <c r="CS351" s="321" t="e">
        <f t="shared" ca="1" si="1105"/>
        <v>#DIV/0!</v>
      </c>
      <c r="CT351" s="321" t="e">
        <f t="shared" ca="1" si="1105"/>
        <v>#DIV/0!</v>
      </c>
      <c r="CU351" s="321" t="e">
        <f t="shared" ca="1" si="1105"/>
        <v>#DIV/0!</v>
      </c>
      <c r="CV351" s="321" t="e">
        <f t="shared" ca="1" si="1105"/>
        <v>#DIV/0!</v>
      </c>
      <c r="CW351" s="321" t="e">
        <f t="shared" ca="1" si="1105"/>
        <v>#DIV/0!</v>
      </c>
      <c r="CX351" s="321" t="e">
        <f t="shared" ca="1" si="1105"/>
        <v>#DIV/0!</v>
      </c>
      <c r="CY351" s="321" t="e">
        <f t="shared" ca="1" si="1105"/>
        <v>#DIV/0!</v>
      </c>
      <c r="CZ351" s="321" t="e">
        <f t="shared" ca="1" si="1105"/>
        <v>#DIV/0!</v>
      </c>
      <c r="DA351" s="321" t="e">
        <f t="shared" ca="1" si="1105"/>
        <v>#DIV/0!</v>
      </c>
    </row>
    <row r="352" spans="2:105" ht="15" hidden="1" customHeight="1" outlineLevel="1">
      <c r="B352" s="287"/>
      <c r="C352" s="310"/>
      <c r="D352" s="310"/>
      <c r="E352" s="310"/>
      <c r="F352" s="311" t="str">
        <f>_xlfn.IFNA(INDEX(Table_Def[[Asset category]:[Unit]],MATCH(Insert_Assets!C352,Table_Def[Asset category],0),2),"")</f>
        <v/>
      </c>
      <c r="G352" s="481"/>
      <c r="H352" s="440" t="s">
        <v>221</v>
      </c>
      <c r="I352" s="544">
        <f t="shared" si="1081"/>
        <v>0</v>
      </c>
      <c r="J352" s="378"/>
      <c r="K352" s="379"/>
      <c r="L352" s="544">
        <f t="shared" si="1102"/>
        <v>0</v>
      </c>
      <c r="M352" s="543">
        <f t="shared" si="1055"/>
        <v>1</v>
      </c>
      <c r="N352" s="544">
        <f t="shared" si="1079"/>
        <v>0</v>
      </c>
      <c r="O352" s="208">
        <f>_xlfn.IFNA(IF(INDEX(Table_Def[],MATCH(C352,Table_Def[Asset category],0),3)=0,1,INDEX(Table_Def[],MATCH(C352,Table_Def[Asset category],0),3)),0)</f>
        <v>0</v>
      </c>
      <c r="Q352" s="11"/>
      <c r="R352" s="208"/>
      <c r="S352" s="208"/>
      <c r="T352" s="208"/>
      <c r="U352" s="485"/>
      <c r="V352" s="485"/>
      <c r="W352" s="485"/>
      <c r="X352" s="485"/>
      <c r="Y352" s="485"/>
      <c r="Z352" s="485"/>
      <c r="AA352" s="485"/>
      <c r="AB352" s="485"/>
      <c r="AC352" s="485"/>
      <c r="AD352" s="485"/>
      <c r="AE352" s="485"/>
      <c r="AF352" s="485"/>
      <c r="AG352" s="485"/>
      <c r="AH352" s="485"/>
      <c r="AI352" s="485"/>
      <c r="AJ352" s="485"/>
      <c r="AK352" s="485"/>
      <c r="AL352" s="485"/>
      <c r="AM352" s="485"/>
      <c r="AN352" s="485"/>
      <c r="AO352" s="485"/>
      <c r="AP352" s="485"/>
      <c r="AQ352" s="485"/>
      <c r="AR352" s="485"/>
      <c r="AS352" s="485"/>
      <c r="AT352" s="485"/>
      <c r="AU352" s="485"/>
      <c r="AV352" s="485"/>
      <c r="AW352" s="485"/>
      <c r="AX352" s="485"/>
      <c r="AY352" s="485"/>
      <c r="AZ352" s="485"/>
      <c r="BA352" s="485"/>
      <c r="BB352" s="485"/>
      <c r="BC352" s="485"/>
      <c r="BD352" s="485"/>
      <c r="BE352" s="485"/>
      <c r="BF352" s="485"/>
      <c r="BG352" s="485"/>
      <c r="BH352" s="485"/>
      <c r="BI352" s="485"/>
      <c r="BJ352" s="485"/>
      <c r="BK352" s="485"/>
      <c r="BL352" s="485"/>
      <c r="BM352" s="485"/>
      <c r="BN352" s="485"/>
      <c r="BO352" s="485"/>
      <c r="BP352" s="485"/>
      <c r="BQ352" s="485"/>
      <c r="BR352" s="485"/>
      <c r="BS352" s="485"/>
      <c r="BT352" s="485"/>
      <c r="BU352" s="485"/>
      <c r="BV352" s="485"/>
      <c r="BW352" s="485"/>
      <c r="BX352" s="485"/>
      <c r="BY352" s="485"/>
      <c r="BZ352" s="485"/>
      <c r="CA352" s="485"/>
      <c r="CB352" s="485"/>
      <c r="CC352" s="37"/>
      <c r="CD352" s="317"/>
      <c r="CE352" s="317"/>
      <c r="CF352" s="8" t="s">
        <v>207</v>
      </c>
      <c r="CH352" s="321" t="e">
        <f>CH350*Insert_Finance!$D$32</f>
        <v>#DIV/0!</v>
      </c>
      <c r="CI352" s="321" t="e">
        <f ca="1">CI350*Insert_Finance!$D$32</f>
        <v>#DIV/0!</v>
      </c>
      <c r="CJ352" s="321" t="e">
        <f ca="1">CJ350*Insert_Finance!$D$32</f>
        <v>#DIV/0!</v>
      </c>
      <c r="CK352" s="321" t="e">
        <f ca="1">CK350*Insert_Finance!$D$32</f>
        <v>#DIV/0!</v>
      </c>
      <c r="CL352" s="321" t="e">
        <f ca="1">CL350*Insert_Finance!$D$32</f>
        <v>#DIV/0!</v>
      </c>
      <c r="CM352" s="321" t="e">
        <f ca="1">CM350*Insert_Finance!$D$32</f>
        <v>#DIV/0!</v>
      </c>
      <c r="CN352" s="321" t="e">
        <f ca="1">CN350*Insert_Finance!$D$32</f>
        <v>#DIV/0!</v>
      </c>
      <c r="CO352" s="321" t="e">
        <f ca="1">CO350*Insert_Finance!$D$32</f>
        <v>#DIV/0!</v>
      </c>
      <c r="CP352" s="321" t="e">
        <f ca="1">CP350*Insert_Finance!$D$32</f>
        <v>#DIV/0!</v>
      </c>
      <c r="CQ352" s="321" t="e">
        <f ca="1">CQ350*Insert_Finance!$D$32</f>
        <v>#DIV/0!</v>
      </c>
      <c r="CR352" s="321" t="e">
        <f ca="1">CR350*Insert_Finance!$D$32</f>
        <v>#DIV/0!</v>
      </c>
      <c r="CS352" s="321" t="e">
        <f ca="1">CS350*Insert_Finance!$D$32</f>
        <v>#DIV/0!</v>
      </c>
      <c r="CT352" s="321" t="e">
        <f ca="1">CT350*Insert_Finance!$D$32</f>
        <v>#DIV/0!</v>
      </c>
      <c r="CU352" s="321" t="e">
        <f ca="1">CU350*Insert_Finance!$D$32</f>
        <v>#DIV/0!</v>
      </c>
      <c r="CV352" s="321" t="e">
        <f ca="1">CV350*Insert_Finance!$D$32</f>
        <v>#DIV/0!</v>
      </c>
      <c r="CW352" s="321" t="e">
        <f ca="1">CW350*Insert_Finance!$D$32</f>
        <v>#DIV/0!</v>
      </c>
      <c r="CX352" s="321" t="e">
        <f ca="1">CX350*Insert_Finance!$D$32</f>
        <v>#DIV/0!</v>
      </c>
      <c r="CY352" s="321" t="e">
        <f ca="1">CY350*Insert_Finance!$D$32</f>
        <v>#DIV/0!</v>
      </c>
      <c r="CZ352" s="321" t="e">
        <f ca="1">CZ350*Insert_Finance!$D$32</f>
        <v>#DIV/0!</v>
      </c>
      <c r="DA352" s="321" t="e">
        <f ca="1">DA350*Insert_Finance!$D$32</f>
        <v>#DIV/0!</v>
      </c>
    </row>
    <row r="353" spans="2:105" ht="15" hidden="1" customHeight="1" outlineLevel="1">
      <c r="B353" s="287"/>
      <c r="C353" s="310"/>
      <c r="D353" s="310"/>
      <c r="E353" s="310"/>
      <c r="F353" s="311" t="str">
        <f>_xlfn.IFNA(INDEX(Table_Def[[Asset category]:[Unit]],MATCH(Insert_Assets!C353,Table_Def[Asset category],0),2),"")</f>
        <v/>
      </c>
      <c r="G353" s="481"/>
      <c r="H353" s="440" t="s">
        <v>221</v>
      </c>
      <c r="I353" s="544">
        <f t="shared" si="1081"/>
        <v>0</v>
      </c>
      <c r="J353" s="378"/>
      <c r="K353" s="379"/>
      <c r="L353" s="544">
        <f t="shared" si="1102"/>
        <v>0</v>
      </c>
      <c r="M353" s="543">
        <f t="shared" si="1055"/>
        <v>1</v>
      </c>
      <c r="N353" s="544">
        <f t="shared" si="1079"/>
        <v>0</v>
      </c>
      <c r="O353" s="208">
        <f>_xlfn.IFNA(IF(INDEX(Table_Def[],MATCH(C353,Table_Def[Asset category],0),3)=0,1,INDEX(Table_Def[],MATCH(C353,Table_Def[Asset category],0),3)),0)</f>
        <v>0</v>
      </c>
      <c r="Q353" s="11"/>
      <c r="R353" s="208"/>
      <c r="S353" s="208"/>
      <c r="T353" s="208"/>
      <c r="U353" s="485"/>
      <c r="V353" s="485"/>
      <c r="W353" s="485"/>
      <c r="X353" s="485"/>
      <c r="Y353" s="485"/>
      <c r="Z353" s="485"/>
      <c r="AA353" s="485"/>
      <c r="AB353" s="485"/>
      <c r="AC353" s="485"/>
      <c r="AD353" s="485"/>
      <c r="AE353" s="485"/>
      <c r="AF353" s="485"/>
      <c r="AG353" s="485"/>
      <c r="AH353" s="485"/>
      <c r="AI353" s="485"/>
      <c r="AJ353" s="485"/>
      <c r="AK353" s="485"/>
      <c r="AL353" s="485"/>
      <c r="AM353" s="485"/>
      <c r="AN353" s="485"/>
      <c r="AO353" s="485"/>
      <c r="AP353" s="485"/>
      <c r="AQ353" s="485"/>
      <c r="AR353" s="485"/>
      <c r="AS353" s="485"/>
      <c r="AT353" s="485"/>
      <c r="AU353" s="485"/>
      <c r="AV353" s="485"/>
      <c r="AW353" s="485"/>
      <c r="AX353" s="485"/>
      <c r="AY353" s="485"/>
      <c r="AZ353" s="485"/>
      <c r="BA353" s="485"/>
      <c r="BB353" s="485"/>
      <c r="BC353" s="485"/>
      <c r="BD353" s="485"/>
      <c r="BE353" s="485"/>
      <c r="BF353" s="485"/>
      <c r="BG353" s="485"/>
      <c r="BH353" s="485"/>
      <c r="BI353" s="485"/>
      <c r="BJ353" s="485"/>
      <c r="BK353" s="485"/>
      <c r="BL353" s="485"/>
      <c r="BM353" s="485"/>
      <c r="BN353" s="485"/>
      <c r="BO353" s="485"/>
      <c r="BP353" s="485"/>
      <c r="BQ353" s="485"/>
      <c r="BR353" s="485"/>
      <c r="BS353" s="485"/>
      <c r="BT353" s="485"/>
      <c r="BU353" s="485"/>
      <c r="BV353" s="485"/>
      <c r="BW353" s="485"/>
      <c r="BX353" s="485"/>
      <c r="BY353" s="485"/>
      <c r="BZ353" s="485"/>
      <c r="CA353" s="485"/>
      <c r="CB353" s="485"/>
      <c r="CC353" s="37"/>
      <c r="CD353" s="317"/>
      <c r="CE353" s="317"/>
      <c r="CF353" s="8" t="s">
        <v>208</v>
      </c>
      <c r="CG353" s="321"/>
      <c r="CH353" s="321">
        <f ca="1">IF(CH350=0,0,
IF(CH350&lt;1,0,
IF($O347-CH348&lt;&gt;$O347,-PMT(Insert_Finance!$D$32,$O347,OFFSET(CH350,,(CH348-$O347),1,1),0,0),
IF(CH348=0,0,CG353))))</f>
        <v>0</v>
      </c>
      <c r="CI353" s="321">
        <f ca="1">IF(CI350=0,0,
IF(CI350&lt;1,0,
IF($O347-CI348&lt;&gt;$O347,-PMT(Insert_Finance!$D$32,$O347,OFFSET(CI350,,(CI348-$O347),1,1),0,0),
IF(CI348=0,0,CH353))))</f>
        <v>0</v>
      </c>
      <c r="CJ353" s="321">
        <f ca="1">IF(CJ350=0,0,
IF(CJ350&lt;1,0,
IF($O347-CJ348&lt;&gt;$O347,-PMT(Insert_Finance!$D$32,$O347,OFFSET(CJ350,,(CJ348-$O347),1,1),0,0),
IF(CJ348=0,0,CI353))))</f>
        <v>0</v>
      </c>
      <c r="CK353" s="321">
        <f ca="1">IF(CK350=0,0,
IF(CK350&lt;1,0,
IF($O347-CK348&lt;&gt;$O347,-PMT(Insert_Finance!$D$32,$O347,OFFSET(CK350,,(CK348-$O347),1,1),0,0),
IF(CK348=0,0,CJ353))))</f>
        <v>0</v>
      </c>
      <c r="CL353" s="321">
        <f ca="1">IF(CL350=0,0,
IF(CL350&lt;1,0,
IF($O347-CL348&lt;&gt;$O347,-PMT(Insert_Finance!$D$32,$O347,OFFSET(CL350,,(CL348-$O347),1,1),0,0),
IF(CL348=0,0,CK353))))</f>
        <v>0</v>
      </c>
      <c r="CM353" s="321">
        <f ca="1">IF(CM350=0,0,
IF(CM350&lt;1,0,
IF($O347-CM348&lt;&gt;$O347,-PMT(Insert_Finance!$D$32,$O347,OFFSET(CM350,,(CM348-$O347),1,1),0,0),
IF(CM348=0,0,CL353))))</f>
        <v>0</v>
      </c>
      <c r="CN353" s="321">
        <f ca="1">IF(CN350=0,0,
IF(CN350&lt;1,0,
IF($O347-CN348&lt;&gt;$O347,-PMT(Insert_Finance!$D$32,$O347,OFFSET(CN350,,(CN348-$O347),1,1),0,0),
IF(CN348=0,0,CM353))))</f>
        <v>0</v>
      </c>
      <c r="CO353" s="321">
        <f ca="1">IF(CO350=0,0,
IF(CO350&lt;1,0,
IF($O347-CO348&lt;&gt;$O347,-PMT(Insert_Finance!$D$32,$O347,OFFSET(CO350,,(CO348-$O347),1,1),0,0),
IF(CO348=0,0,CN353))))</f>
        <v>0</v>
      </c>
      <c r="CP353" s="321">
        <f ca="1">IF(CP350=0,0,
IF(CP350&lt;1,0,
IF($O347-CP348&lt;&gt;$O347,-PMT(Insert_Finance!$D$32,$O347,OFFSET(CP350,,(CP348-$O347),1,1),0,0),
IF(CP348=0,0,CO353))))</f>
        <v>0</v>
      </c>
      <c r="CQ353" s="321">
        <f ca="1">IF(CQ350=0,0,
IF(CQ350&lt;1,0,
IF($O347-CQ348&lt;&gt;$O347,-PMT(Insert_Finance!$D$32,$O347,OFFSET(CQ350,,(CQ348-$O347),1,1),0,0),
IF(CQ348=0,0,CP353))))</f>
        <v>0</v>
      </c>
      <c r="CR353" s="321">
        <f ca="1">IF(CR350=0,0,
IF(CR350&lt;1,0,
IF($O347-CR348&lt;&gt;$O347,-PMT(Insert_Finance!$D$32,$O347,OFFSET(CR350,,(CR348-$O347),1,1),0,0),
IF(CR348=0,0,CQ353))))</f>
        <v>0</v>
      </c>
      <c r="CS353" s="321">
        <f ca="1">IF(CS350=0,0,
IF(CS350&lt;1,0,
IF($O347-CS348&lt;&gt;$O347,-PMT(Insert_Finance!$D$32,$O347,OFFSET(CS350,,(CS348-$O347),1,1),0,0),
IF(CS348=0,0,CR353))))</f>
        <v>0</v>
      </c>
      <c r="CT353" s="321">
        <f ca="1">IF(CT350=0,0,
IF(CT350&lt;1,0,
IF($O347-CT348&lt;&gt;$O347,-PMT(Insert_Finance!$D$32,$O347,OFFSET(CT350,,(CT348-$O347),1,1),0,0),
IF(CT348=0,0,CS353))))</f>
        <v>0</v>
      </c>
      <c r="CU353" s="321">
        <f ca="1">IF(CU350=0,0,
IF(CU350&lt;1,0,
IF($O347-CU348&lt;&gt;$O347,-PMT(Insert_Finance!$D$32,$O347,OFFSET(CU350,,(CU348-$O347),1,1),0,0),
IF(CU348=0,0,CT353))))</f>
        <v>0</v>
      </c>
      <c r="CV353" s="321">
        <f ca="1">IF(CV350=0,0,
IF(CV350&lt;1,0,
IF($O347-CV348&lt;&gt;$O347,-PMT(Insert_Finance!$D$32,$O347,OFFSET(CV350,,(CV348-$O347),1,1),0,0),
IF(CV348=0,0,CU353))))</f>
        <v>0</v>
      </c>
      <c r="CW353" s="321">
        <f ca="1">IF(CW350=0,0,
IF(CW350&lt;1,0,
IF($O347-CW348&lt;&gt;$O347,-PMT(Insert_Finance!$D$32,$O347,OFFSET(CW350,,(CW348-$O347),1,1),0,0),
IF(CW348=0,0,CV353))))</f>
        <v>0</v>
      </c>
      <c r="CX353" s="321">
        <f ca="1">IF(CX350=0,0,
IF(CX350&lt;1,0,
IF($O347-CX348&lt;&gt;$O347,-PMT(Insert_Finance!$D$32,$O347,OFFSET(CX350,,(CX348-$O347),1,1),0,0),
IF(CX348=0,0,CW353))))</f>
        <v>0</v>
      </c>
      <c r="CY353" s="321">
        <f ca="1">IF(CY350=0,0,
IF(CY350&lt;1,0,
IF($O347-CY348&lt;&gt;$O347,-PMT(Insert_Finance!$D$32,$O347,OFFSET(CY350,,(CY348-$O347),1,1),0,0),
IF(CY348=0,0,CX353))))</f>
        <v>0</v>
      </c>
      <c r="CZ353" s="321">
        <f ca="1">IF(CZ350=0,0,
IF(CZ350&lt;1,0,
IF($O347-CZ348&lt;&gt;$O347,-PMT(Insert_Finance!$D$32,$O347,OFFSET(CZ350,,(CZ348-$O347),1,1),0,0),
IF(CZ348=0,0,CY353))))</f>
        <v>0</v>
      </c>
      <c r="DA353" s="321">
        <f ca="1">IF(DA350=0,0,
IF(DA350&lt;1,0,
IF($O347-DA348&lt;&gt;$O347,-PMT(Insert_Finance!$D$32,$O347,OFFSET(DA350,,(DA348-$O347),1,1),0,0),
IF(DA348=0,0,CZ353))))</f>
        <v>0</v>
      </c>
    </row>
    <row r="354" spans="2:105" ht="30" customHeight="1" collapsed="1">
      <c r="B354" s="287"/>
      <c r="C354" s="310" t="str">
        <f>IF(Insert_Villages!B55="","",Insert_Villages!B55)</f>
        <v/>
      </c>
      <c r="D354" s="310"/>
      <c r="E354" s="310">
        <f>Insert_Villages!E55</f>
        <v>0</v>
      </c>
      <c r="F354" s="311" t="str">
        <f>_xlfn.IFNA(INDEX(Table_Def[[Asset category]:[Unit]],MATCH(Insert_Assets!C354,Table_Def[Asset category],0),2),"")</f>
        <v/>
      </c>
      <c r="G354" s="481"/>
      <c r="H354" s="440" t="s">
        <v>221</v>
      </c>
      <c r="I354" s="544">
        <f t="shared" si="1081"/>
        <v>0</v>
      </c>
      <c r="J354" s="376"/>
      <c r="K354" s="377"/>
      <c r="L354" s="544">
        <f t="shared" si="1102"/>
        <v>0</v>
      </c>
      <c r="M354" s="543">
        <f t="shared" si="1055"/>
        <v>1</v>
      </c>
      <c r="N354" s="544">
        <f t="shared" si="1079"/>
        <v>0</v>
      </c>
      <c r="O354" s="208">
        <f>_xlfn.IFNA(IF(INDEX(Table_Def[],MATCH(C354,Table_Def[Asset category],0),3)=0,20,INDEX(Table_Def[],MATCH(C354,Table_Def[Asset category],0),3)),0)</f>
        <v>0</v>
      </c>
      <c r="Q354" s="11"/>
      <c r="R354" s="208"/>
      <c r="S354" s="208"/>
      <c r="T354" s="208"/>
      <c r="U354" s="485">
        <f>SUMIF($CH$7:$DA$7,U$16,$CH358:$DA358)</f>
        <v>0</v>
      </c>
      <c r="V354" s="485">
        <f>SUMIF($CH$7:$DA$7,U$16,$CH357:$DA357)</f>
        <v>0</v>
      </c>
      <c r="W354" s="485">
        <f>SUMIF($CH$7:$DA$7,U$16,$CH359:$DA359)</f>
        <v>0</v>
      </c>
      <c r="X354" s="485">
        <f>SUMIF($CH$7:$DA$7,X$16,$CH358:$DA358)</f>
        <v>0</v>
      </c>
      <c r="Y354" s="485">
        <f>SUMIF($CH$7:$DA$7,X$16,$CH357:$DA357)</f>
        <v>0</v>
      </c>
      <c r="Z354" s="485">
        <f>SUMIF($CH$7:$DA$7,X$16,$CH359:$DA359)</f>
        <v>0</v>
      </c>
      <c r="AA354" s="485">
        <f>SUMIF($CH$7:$DA$7,AA$16,$CH358:$DA358)</f>
        <v>0</v>
      </c>
      <c r="AB354" s="485">
        <f>SUMIF($CH$7:$DA$7,AA$16,$CH357:$DA357)</f>
        <v>0</v>
      </c>
      <c r="AC354" s="485">
        <f>SUMIF($CH$7:$DA$7,AA$16,$CH359:$DA359)</f>
        <v>0</v>
      </c>
      <c r="AD354" s="485">
        <f>SUMIF($CH$7:$DA$7,AD$16,$CH358:$DA358)</f>
        <v>0</v>
      </c>
      <c r="AE354" s="485">
        <f>SUMIF($CH$7:$DA$7,AD$16,$CH357:$DA357)</f>
        <v>0</v>
      </c>
      <c r="AF354" s="485">
        <f>SUMIF($CH$7:$DA$7,AD$16,$CH359:$DA359)</f>
        <v>0</v>
      </c>
      <c r="AG354" s="485">
        <f>SUMIF($CH$7:$DA$7,AG$16,$CH358:$DA358)</f>
        <v>0</v>
      </c>
      <c r="AH354" s="485">
        <f>SUMIF($CH$7:$DA$7,AG$16,$CH357:$DA357)</f>
        <v>0</v>
      </c>
      <c r="AI354" s="485">
        <f>SUMIF($CH$7:$DA$7,AG$16,$CH359:$DA359)</f>
        <v>0</v>
      </c>
      <c r="AJ354" s="485">
        <f>SUMIF($CH$7:$DA$7,AJ$16,$CH358:$DA358)</f>
        <v>0</v>
      </c>
      <c r="AK354" s="485">
        <f>SUMIF($CH$7:$DA$7,AJ$16,$CH357:$DA357)</f>
        <v>0</v>
      </c>
      <c r="AL354" s="485">
        <f>SUMIF($CH$7:$DA$7,AJ$16,$CH359:$DA359)</f>
        <v>0</v>
      </c>
      <c r="AM354" s="485">
        <f>SUMIF($CH$7:$DA$7,AM$16,$CH358:$DA358)</f>
        <v>0</v>
      </c>
      <c r="AN354" s="485">
        <f>SUMIF($CH$7:$DA$7,AM$16,$CH357:$DA357)</f>
        <v>0</v>
      </c>
      <c r="AO354" s="485">
        <f>SUMIF($CH$7:$DA$7,AM$16,$CH359:$DA359)</f>
        <v>0</v>
      </c>
      <c r="AP354" s="485">
        <f>SUMIF($CH$7:$DA$7,AP$16,$CH358:$DA358)</f>
        <v>0</v>
      </c>
      <c r="AQ354" s="485">
        <f>SUMIF($CH$7:$DA$7,AP$16,$CH357:$DA357)</f>
        <v>0</v>
      </c>
      <c r="AR354" s="485">
        <f>SUMIF($CH$7:$DA$7,AP$16,$CH359:$DA359)</f>
        <v>0</v>
      </c>
      <c r="AS354" s="485">
        <f>SUMIF($CH$7:$DA$7,AS$16,$CH358:$DA358)</f>
        <v>0</v>
      </c>
      <c r="AT354" s="485">
        <f>SUMIF($CH$7:$DA$7,AS$16,$CH357:$DA357)</f>
        <v>0</v>
      </c>
      <c r="AU354" s="485">
        <f>SUMIF($CH$7:$DA$7,AS$16,$CH359:$DA359)</f>
        <v>0</v>
      </c>
      <c r="AV354" s="485">
        <f>SUMIF($CH$7:$DA$7,AV$16,$CH358:$DA358)</f>
        <v>0</v>
      </c>
      <c r="AW354" s="485">
        <f>SUMIF($CH$7:$DA$7,AV$16,$CH357:$DA357)</f>
        <v>0</v>
      </c>
      <c r="AX354" s="485">
        <f>SUMIF($CH$7:$DA$7,AV$16,$CH359:$DA359)</f>
        <v>0</v>
      </c>
      <c r="AY354" s="485">
        <f>SUMIF($CH$7:$DA$7,AY$16,$CH358:$DA358)</f>
        <v>0</v>
      </c>
      <c r="AZ354" s="485">
        <f>SUMIF($CH$7:$DA$7,AY$16,$CH357:$DA357)</f>
        <v>0</v>
      </c>
      <c r="BA354" s="485">
        <f>SUMIF($CH$7:$DA$7,AY$16,$CH359:$DA359)</f>
        <v>0</v>
      </c>
      <c r="BB354" s="485">
        <f>SUMIF($CH$7:$DA$7,BB$16,$CH358:$DA358)</f>
        <v>0</v>
      </c>
      <c r="BC354" s="485">
        <f>SUMIF($CH$7:$DA$7,BB$16,$CH357:$DA357)</f>
        <v>0</v>
      </c>
      <c r="BD354" s="485">
        <f>SUMIF($CH$7:$DA$7,BB$16,$CH359:$DA359)</f>
        <v>0</v>
      </c>
      <c r="BE354" s="485">
        <f>SUMIF($CH$7:$DA$7,BE$16,$CH358:$DA358)</f>
        <v>0</v>
      </c>
      <c r="BF354" s="485">
        <f>SUMIF($CH$7:$DA$7,BE$16,$CH357:$DA357)</f>
        <v>0</v>
      </c>
      <c r="BG354" s="485">
        <f>SUMIF($CH$7:$DA$7,BE$16,$CH359:$DA359)</f>
        <v>0</v>
      </c>
      <c r="BH354" s="485">
        <f>SUMIF($CH$7:$DA$7,BH$16,$CH358:$DA358)</f>
        <v>0</v>
      </c>
      <c r="BI354" s="485">
        <f>SUMIF($CH$7:$DA$7,BH$16,$CH357:$DA357)</f>
        <v>0</v>
      </c>
      <c r="BJ354" s="485">
        <f>SUMIF($CH$7:$DA$7,BH$16,$CH359:$DA359)</f>
        <v>0</v>
      </c>
      <c r="BK354" s="485">
        <f>SUMIF($CH$7:$DA$7,BK$16,$CH358:$DA358)</f>
        <v>0</v>
      </c>
      <c r="BL354" s="485">
        <f>SUMIF($CH$7:$DA$7,BK$16,$CH357:$DA357)</f>
        <v>0</v>
      </c>
      <c r="BM354" s="485">
        <f>SUMIF($CH$7:$DA$7,BK$16,$CH359:$DA359)</f>
        <v>0</v>
      </c>
      <c r="BN354" s="485">
        <f>SUMIF($CH$7:$DA$7,BN$16,$CH358:$DA358)</f>
        <v>0</v>
      </c>
      <c r="BO354" s="485">
        <f>SUMIF($CH$7:$DA$7,BN$16,$CH357:$DA357)</f>
        <v>0</v>
      </c>
      <c r="BP354" s="485">
        <f>SUMIF($CH$7:$DA$7,BN$16,$CH359:$DA359)</f>
        <v>0</v>
      </c>
      <c r="BQ354" s="485">
        <f>SUMIF($CH$7:$DA$7,BQ$16,$CH358:$DA358)</f>
        <v>0</v>
      </c>
      <c r="BR354" s="485">
        <f>SUMIF($CH$7:$DA$7,BQ$16,$CH357:$DA357)</f>
        <v>0</v>
      </c>
      <c r="BS354" s="485">
        <f>SUMIF($CH$7:$DA$7,BQ$16,$CH359:$DA359)</f>
        <v>0</v>
      </c>
      <c r="BT354" s="485">
        <f>SUMIF($CH$7:$DA$7,BT$16,$CH358:$DA358)</f>
        <v>0</v>
      </c>
      <c r="BU354" s="485">
        <f>SUMIF($CH$7:$DA$7,BT$16,$CH357:$DA357)</f>
        <v>0</v>
      </c>
      <c r="BV354" s="485">
        <f>SUMIF($CH$7:$DA$7,BT$16,$CH359:$DA359)</f>
        <v>0</v>
      </c>
      <c r="BW354" s="485">
        <f>SUMIF($CH$7:$DA$7,BW$16,$CH358:$DA358)</f>
        <v>0</v>
      </c>
      <c r="BX354" s="485">
        <f>SUMIF($CH$7:$DA$7,BW$16,$CH357:$DA357)</f>
        <v>0</v>
      </c>
      <c r="BY354" s="485">
        <f>SUMIF($CH$7:$DA$7,BW$16,$CH359:$DA359)</f>
        <v>0</v>
      </c>
      <c r="BZ354" s="485">
        <f>SUMIF($CH$7:$DA$7,BZ$16,$CH358:$DA358)</f>
        <v>0</v>
      </c>
      <c r="CA354" s="485">
        <f>SUMIF($CH$7:$DA$7,BZ$16,$CH357:$DA357)</f>
        <v>0</v>
      </c>
      <c r="CB354" s="485">
        <f>SUMIF($CH$7:$DA$7,BZ$16,$CH359:$DA359)</f>
        <v>0</v>
      </c>
      <c r="CC354" s="37"/>
      <c r="CD354" s="317"/>
      <c r="CE354" s="317"/>
      <c r="CG354" s="72"/>
      <c r="CH354" s="321"/>
    </row>
    <row r="355" spans="2:105" ht="15" hidden="1" customHeight="1" outlineLevel="1">
      <c r="B355" s="287"/>
      <c r="C355" s="11"/>
      <c r="F355" s="11" t="str">
        <f>_xlfn.IFNA(INDEX(Table_Def[[Asset category]:[Unit]],MATCH(Insert_Assets!C355,Table_Def[Asset category],0),2),"")</f>
        <v/>
      </c>
      <c r="G355" s="380"/>
      <c r="H355" s="380"/>
      <c r="I355" s="307">
        <f t="shared" si="1081"/>
        <v>0</v>
      </c>
      <c r="K355" s="387"/>
      <c r="L355" s="381">
        <f t="shared" si="1102"/>
        <v>0</v>
      </c>
      <c r="M355" s="382">
        <f t="shared" si="1055"/>
        <v>1</v>
      </c>
      <c r="N355" s="381">
        <f t="shared" si="1079"/>
        <v>0</v>
      </c>
      <c r="O355" s="11">
        <f>_xlfn.IFNA(INDEX(Table_Def[],MATCH(C355,Table_Def[Asset category],0),3),0)</f>
        <v>0</v>
      </c>
      <c r="Q355" s="11"/>
      <c r="R355" s="208"/>
      <c r="S355" s="208"/>
      <c r="T355" s="208"/>
      <c r="U355" s="485"/>
      <c r="V355" s="485"/>
      <c r="W355" s="485"/>
      <c r="X355" s="485"/>
      <c r="Y355" s="485"/>
      <c r="Z355" s="485"/>
      <c r="AA355" s="485"/>
      <c r="AB355" s="485"/>
      <c r="AC355" s="485"/>
      <c r="AD355" s="485"/>
      <c r="AE355" s="485"/>
      <c r="AF355" s="485"/>
      <c r="AG355" s="485"/>
      <c r="AH355" s="485"/>
      <c r="AI355" s="485"/>
      <c r="AJ355" s="485"/>
      <c r="AK355" s="485"/>
      <c r="AL355" s="485"/>
      <c r="AM355" s="485"/>
      <c r="AN355" s="485"/>
      <c r="AO355" s="485"/>
      <c r="AP355" s="485"/>
      <c r="AQ355" s="485"/>
      <c r="AR355" s="485"/>
      <c r="AS355" s="485"/>
      <c r="AT355" s="485"/>
      <c r="AU355" s="485"/>
      <c r="AV355" s="485"/>
      <c r="AW355" s="485"/>
      <c r="AX355" s="485"/>
      <c r="AY355" s="485"/>
      <c r="AZ355" s="485"/>
      <c r="BA355" s="485"/>
      <c r="BB355" s="485"/>
      <c r="BC355" s="485"/>
      <c r="BD355" s="485"/>
      <c r="BE355" s="485"/>
      <c r="BF355" s="485"/>
      <c r="BG355" s="485"/>
      <c r="BH355" s="485"/>
      <c r="BI355" s="485"/>
      <c r="BJ355" s="485"/>
      <c r="BK355" s="485"/>
      <c r="BL355" s="485"/>
      <c r="BM355" s="485"/>
      <c r="BN355" s="485"/>
      <c r="BO355" s="485"/>
      <c r="BP355" s="485"/>
      <c r="BQ355" s="485"/>
      <c r="BR355" s="485"/>
      <c r="BS355" s="485"/>
      <c r="BT355" s="485"/>
      <c r="BU355" s="485"/>
      <c r="BV355" s="485"/>
      <c r="BW355" s="485"/>
      <c r="BX355" s="485"/>
      <c r="BY355" s="485"/>
      <c r="BZ355" s="485"/>
      <c r="CA355" s="485"/>
      <c r="CB355" s="485"/>
      <c r="CC355" s="37"/>
      <c r="CD355" s="317"/>
      <c r="CE355" s="317"/>
      <c r="CF355" s="8" t="s">
        <v>218</v>
      </c>
      <c r="CG355" s="72"/>
      <c r="CH355" s="320">
        <f>IF($J354=CH$7,$O354,
IF(CG354&gt;0,CG354-1,0))</f>
        <v>0</v>
      </c>
      <c r="CI355" s="320">
        <f ca="1">IF(OR($J354=CI$7,CH356=$O354),$O354,
IF(CH355&gt;0,CH355-1,0))</f>
        <v>0</v>
      </c>
      <c r="CJ355" s="320">
        <f t="shared" ref="CJ355" ca="1" si="1106">IF(OR($J354=CJ$7,CI356=$O354),$O354,
IF(CI355&gt;0,CI355-1,0))</f>
        <v>0</v>
      </c>
      <c r="CK355" s="320">
        <f t="shared" ref="CK355" ca="1" si="1107">IF(OR($J354=CK$7,CJ356=$O354),$O354,
IF(CJ355&gt;0,CJ355-1,0))</f>
        <v>0</v>
      </c>
      <c r="CL355" s="320">
        <f t="shared" ref="CL355" ca="1" si="1108">IF(OR($J354=CL$7,CK356=$O354),$O354,
IF(CK355&gt;0,CK355-1,0))</f>
        <v>0</v>
      </c>
      <c r="CM355" s="320">
        <f t="shared" ref="CM355" ca="1" si="1109">IF(OR($J354=CM$7,CL356=$O354),$O354,
IF(CL355&gt;0,CL355-1,0))</f>
        <v>0</v>
      </c>
      <c r="CN355" s="320">
        <f t="shared" ref="CN355" ca="1" si="1110">IF(OR($J354=CN$7,CM356=$O354),$O354,
IF(CM355&gt;0,CM355-1,0))</f>
        <v>0</v>
      </c>
      <c r="CO355" s="320">
        <f t="shared" ref="CO355" ca="1" si="1111">IF(OR($J354=CO$7,CN356=$O354),$O354,
IF(CN355&gt;0,CN355-1,0))</f>
        <v>0</v>
      </c>
      <c r="CP355" s="320">
        <f t="shared" ref="CP355" ca="1" si="1112">IF(OR($J354=CP$7,CO356=$O354),$O354,
IF(CO355&gt;0,CO355-1,0))</f>
        <v>0</v>
      </c>
      <c r="CQ355" s="320">
        <f t="shared" ref="CQ355" ca="1" si="1113">IF(OR($J354=CQ$7,CP356=$O354),$O354,
IF(CP355&gt;0,CP355-1,0))</f>
        <v>0</v>
      </c>
      <c r="CR355" s="320">
        <f t="shared" ref="CR355" ca="1" si="1114">IF(OR($J354=CR$7,CQ356=$O354),$O354,
IF(CQ355&gt;0,CQ355-1,0))</f>
        <v>0</v>
      </c>
      <c r="CS355" s="320">
        <f t="shared" ref="CS355" ca="1" si="1115">IF(OR($J354=CS$7,CR356=$O354),$O354,
IF(CR355&gt;0,CR355-1,0))</f>
        <v>0</v>
      </c>
      <c r="CT355" s="320">
        <f t="shared" ref="CT355" ca="1" si="1116">IF(OR($J354=CT$7,CS356=$O354),$O354,
IF(CS355&gt;0,CS355-1,0))</f>
        <v>0</v>
      </c>
      <c r="CU355" s="320">
        <f t="shared" ref="CU355" ca="1" si="1117">IF(OR($J354=CU$7,CT356=$O354),$O354,
IF(CT355&gt;0,CT355-1,0))</f>
        <v>0</v>
      </c>
      <c r="CV355" s="320">
        <f t="shared" ref="CV355" ca="1" si="1118">IF(OR($J354=CV$7,CU356=$O354),$O354,
IF(CU355&gt;0,CU355-1,0))</f>
        <v>0</v>
      </c>
      <c r="CW355" s="320">
        <f t="shared" ref="CW355" ca="1" si="1119">IF(OR($J354=CW$7,CV356=$O354),$O354,
IF(CV355&gt;0,CV355-1,0))</f>
        <v>0</v>
      </c>
      <c r="CX355" s="320">
        <f t="shared" ref="CX355" ca="1" si="1120">IF(OR($J354=CX$7,CW356=$O354),$O354,
IF(CW355&gt;0,CW355-1,0))</f>
        <v>0</v>
      </c>
      <c r="CY355" s="320">
        <f t="shared" ref="CY355" ca="1" si="1121">IF(OR($J354=CY$7,CX356=$O354),$O354,
IF(CX355&gt;0,CX355-1,0))</f>
        <v>0</v>
      </c>
      <c r="CZ355" s="320">
        <f t="shared" ref="CZ355" ca="1" si="1122">IF(OR($J354=CZ$7,CY356=$O354),$O354,
IF(CY355&gt;0,CY355-1,0))</f>
        <v>0</v>
      </c>
      <c r="DA355" s="320">
        <f t="shared" ref="DA355" ca="1" si="1123">IF(OR($J354=DA$7,CZ356=$O354),$O354,
IF(CZ355&gt;0,CZ355-1,0))</f>
        <v>0</v>
      </c>
    </row>
    <row r="356" spans="2:105" ht="15" hidden="1" customHeight="1" outlineLevel="1">
      <c r="B356" s="287"/>
      <c r="C356" s="11"/>
      <c r="F356" s="11" t="str">
        <f>_xlfn.IFNA(INDEX(Table_Def[[Asset category]:[Unit]],MATCH(Insert_Assets!C356,Table_Def[Asset category],0),2),"")</f>
        <v/>
      </c>
      <c r="G356" s="380"/>
      <c r="H356" s="380"/>
      <c r="I356" s="307">
        <f t="shared" si="1081"/>
        <v>0</v>
      </c>
      <c r="K356" s="387"/>
      <c r="L356" s="381"/>
      <c r="M356" s="382">
        <f t="shared" si="1055"/>
        <v>1</v>
      </c>
      <c r="N356" s="381">
        <f t="shared" si="1079"/>
        <v>0</v>
      </c>
      <c r="O356" s="11">
        <f>_xlfn.IFNA(INDEX(Table_Def[],MATCH(C356,Table_Def[Asset category],0),3),0)</f>
        <v>0</v>
      </c>
      <c r="Q356" s="11"/>
      <c r="R356" s="208"/>
      <c r="S356" s="208"/>
      <c r="T356" s="208"/>
      <c r="U356" s="485"/>
      <c r="V356" s="485"/>
      <c r="W356" s="485"/>
      <c r="X356" s="485"/>
      <c r="Y356" s="485"/>
      <c r="Z356" s="485"/>
      <c r="AA356" s="485"/>
      <c r="AB356" s="485"/>
      <c r="AC356" s="485"/>
      <c r="AD356" s="485"/>
      <c r="AE356" s="485"/>
      <c r="AF356" s="485"/>
      <c r="AG356" s="485"/>
      <c r="AH356" s="485"/>
      <c r="AI356" s="485"/>
      <c r="AJ356" s="485"/>
      <c r="AK356" s="485"/>
      <c r="AL356" s="485"/>
      <c r="AM356" s="485"/>
      <c r="AN356" s="485"/>
      <c r="AO356" s="485"/>
      <c r="AP356" s="485"/>
      <c r="AQ356" s="485"/>
      <c r="AR356" s="485"/>
      <c r="AS356" s="485"/>
      <c r="AT356" s="485"/>
      <c r="AU356" s="485"/>
      <c r="AV356" s="485"/>
      <c r="AW356" s="485"/>
      <c r="AX356" s="485"/>
      <c r="AY356" s="485"/>
      <c r="AZ356" s="485"/>
      <c r="BA356" s="485"/>
      <c r="BB356" s="485"/>
      <c r="BC356" s="485"/>
      <c r="BD356" s="485"/>
      <c r="BE356" s="485"/>
      <c r="BF356" s="485"/>
      <c r="BG356" s="485"/>
      <c r="BH356" s="485"/>
      <c r="BI356" s="485"/>
      <c r="BJ356" s="485"/>
      <c r="BK356" s="485"/>
      <c r="BL356" s="485"/>
      <c r="BM356" s="485"/>
      <c r="BN356" s="485"/>
      <c r="BO356" s="485"/>
      <c r="BP356" s="485"/>
      <c r="BQ356" s="485"/>
      <c r="BR356" s="485"/>
      <c r="BS356" s="485"/>
      <c r="BT356" s="485"/>
      <c r="BU356" s="485"/>
      <c r="BV356" s="485"/>
      <c r="BW356" s="485"/>
      <c r="BX356" s="485"/>
      <c r="BY356" s="485"/>
      <c r="BZ356" s="485"/>
      <c r="CA356" s="485"/>
      <c r="CB356" s="485"/>
      <c r="CC356" s="37"/>
      <c r="CD356" s="317"/>
      <c r="CE356" s="317"/>
      <c r="CF356" s="8" t="s">
        <v>219</v>
      </c>
      <c r="CG356" s="72"/>
      <c r="CH356" s="320">
        <f t="shared" ref="CH356" ca="1" si="1124">IF(AND(CH355=$O354,CH355&gt;0),1,IF(CH355=0,0,OFFSET(CH355,,(CH355-$O354),1,1)-CH355+1))</f>
        <v>0</v>
      </c>
      <c r="CI356" s="320">
        <f ca="1">IF(AND(CI355=$O354,CI355&gt;0),1,IF(CI355=0,0,OFFSET(CI355,,(CI355-$O354),1,1)-CI355+1))</f>
        <v>0</v>
      </c>
      <c r="CJ356" s="320">
        <f t="shared" ref="CJ356:DA356" ca="1" si="1125">IF(AND(CJ355=$O354,CJ355&gt;0),1,IF(CJ355=0,0,OFFSET(CJ355,,(CJ355-$O354),1,1)-CJ355+1))</f>
        <v>0</v>
      </c>
      <c r="CK356" s="320">
        <f t="shared" ca="1" si="1125"/>
        <v>0</v>
      </c>
      <c r="CL356" s="320">
        <f t="shared" ca="1" si="1125"/>
        <v>0</v>
      </c>
      <c r="CM356" s="320">
        <f t="shared" ca="1" si="1125"/>
        <v>0</v>
      </c>
      <c r="CN356" s="320">
        <f t="shared" ca="1" si="1125"/>
        <v>0</v>
      </c>
      <c r="CO356" s="320">
        <f t="shared" ca="1" si="1125"/>
        <v>0</v>
      </c>
      <c r="CP356" s="320">
        <f t="shared" ca="1" si="1125"/>
        <v>0</v>
      </c>
      <c r="CQ356" s="320">
        <f t="shared" ca="1" si="1125"/>
        <v>0</v>
      </c>
      <c r="CR356" s="320">
        <f t="shared" ca="1" si="1125"/>
        <v>0</v>
      </c>
      <c r="CS356" s="320">
        <f t="shared" ca="1" si="1125"/>
        <v>0</v>
      </c>
      <c r="CT356" s="320">
        <f t="shared" ca="1" si="1125"/>
        <v>0</v>
      </c>
      <c r="CU356" s="320">
        <f t="shared" ca="1" si="1125"/>
        <v>0</v>
      </c>
      <c r="CV356" s="320">
        <f t="shared" ca="1" si="1125"/>
        <v>0</v>
      </c>
      <c r="CW356" s="320">
        <f t="shared" ca="1" si="1125"/>
        <v>0</v>
      </c>
      <c r="CX356" s="320">
        <f t="shared" ca="1" si="1125"/>
        <v>0</v>
      </c>
      <c r="CY356" s="320">
        <f t="shared" ca="1" si="1125"/>
        <v>0</v>
      </c>
      <c r="CZ356" s="320">
        <f t="shared" ca="1" si="1125"/>
        <v>0</v>
      </c>
      <c r="DA356" s="320">
        <f t="shared" ca="1" si="1125"/>
        <v>0</v>
      </c>
    </row>
    <row r="357" spans="2:105" ht="15" hidden="1" customHeight="1" outlineLevel="1">
      <c r="B357" s="287"/>
      <c r="C357" s="11"/>
      <c r="F357" s="11" t="str">
        <f>_xlfn.IFNA(INDEX(Table_Def[[Asset category]:[Unit]],MATCH(Insert_Assets!C357,Table_Def[Asset category],0),2),"")</f>
        <v/>
      </c>
      <c r="G357" s="380"/>
      <c r="H357" s="380"/>
      <c r="I357" s="307">
        <f t="shared" si="1081"/>
        <v>0</v>
      </c>
      <c r="K357" s="387"/>
      <c r="L357" s="381">
        <f>SUMIF($K$21:$K$383,K357,$I$21:$I$383)</f>
        <v>0</v>
      </c>
      <c r="M357" s="382">
        <f t="shared" si="1055"/>
        <v>1</v>
      </c>
      <c r="N357" s="381">
        <f t="shared" si="1079"/>
        <v>0</v>
      </c>
      <c r="O357" s="11">
        <f>_xlfn.IFNA(INDEX(Table_Def[],MATCH(C357,Table_Def[Asset category],0),3),0)</f>
        <v>0</v>
      </c>
      <c r="Q357" s="11"/>
      <c r="R357" s="208"/>
      <c r="S357" s="208"/>
      <c r="T357" s="208"/>
      <c r="U357" s="485"/>
      <c r="V357" s="485"/>
      <c r="W357" s="485"/>
      <c r="X357" s="485"/>
      <c r="Y357" s="485"/>
      <c r="Z357" s="485"/>
      <c r="AA357" s="485"/>
      <c r="AB357" s="485"/>
      <c r="AC357" s="485"/>
      <c r="AD357" s="485"/>
      <c r="AE357" s="485"/>
      <c r="AF357" s="485"/>
      <c r="AG357" s="485"/>
      <c r="AH357" s="485"/>
      <c r="AI357" s="485"/>
      <c r="AJ357" s="485"/>
      <c r="AK357" s="485"/>
      <c r="AL357" s="485"/>
      <c r="AM357" s="485"/>
      <c r="AN357" s="485"/>
      <c r="AO357" s="485"/>
      <c r="AP357" s="485"/>
      <c r="AQ357" s="485"/>
      <c r="AR357" s="485"/>
      <c r="AS357" s="485"/>
      <c r="AT357" s="485"/>
      <c r="AU357" s="485"/>
      <c r="AV357" s="485"/>
      <c r="AW357" s="485"/>
      <c r="AX357" s="485"/>
      <c r="AY357" s="485"/>
      <c r="AZ357" s="485"/>
      <c r="BA357" s="485"/>
      <c r="BB357" s="485"/>
      <c r="BC357" s="485"/>
      <c r="BD357" s="485"/>
      <c r="BE357" s="485"/>
      <c r="BF357" s="485"/>
      <c r="BG357" s="485"/>
      <c r="BH357" s="485"/>
      <c r="BI357" s="485"/>
      <c r="BJ357" s="485"/>
      <c r="BK357" s="485"/>
      <c r="BL357" s="485"/>
      <c r="BM357" s="485"/>
      <c r="BN357" s="485"/>
      <c r="BO357" s="485"/>
      <c r="BP357" s="485"/>
      <c r="BQ357" s="485"/>
      <c r="BR357" s="485"/>
      <c r="BS357" s="485"/>
      <c r="BT357" s="485"/>
      <c r="BU357" s="485"/>
      <c r="BV357" s="485"/>
      <c r="BW357" s="485"/>
      <c r="BX357" s="485"/>
      <c r="BY357" s="485"/>
      <c r="BZ357" s="485"/>
      <c r="CA357" s="485"/>
      <c r="CB357" s="485"/>
      <c r="CC357" s="37"/>
      <c r="CD357" s="317"/>
      <c r="CE357" s="317"/>
      <c r="CF357" s="8" t="s">
        <v>205</v>
      </c>
      <c r="CH357" s="321">
        <f t="shared" ref="CH357:CL357" si="1126">IF($J354=CH$7,$I354*$M354,IF(CH355=$O354,$I354,
IF(CG357&gt;0,+CG357-CG358,0)))</f>
        <v>0</v>
      </c>
      <c r="CI357" s="321">
        <f t="shared" ca="1" si="1126"/>
        <v>0</v>
      </c>
      <c r="CJ357" s="321">
        <f t="shared" ca="1" si="1126"/>
        <v>0</v>
      </c>
      <c r="CK357" s="321">
        <f t="shared" ca="1" si="1126"/>
        <v>0</v>
      </c>
      <c r="CL357" s="321">
        <f t="shared" ca="1" si="1126"/>
        <v>0</v>
      </c>
      <c r="CM357" s="321">
        <f ca="1">IF($J354=CM$7,$I354*$M354,IF(CM355=$O354,$I354,
IF(CL357&gt;0,+CL357-CL358,0)))</f>
        <v>0</v>
      </c>
      <c r="CN357" s="321">
        <f t="shared" ref="CN357:DA357" ca="1" si="1127">IF($J354=CN$7,$I354*$M354,IF(CN355=$O354,$I354,
IF(CM357&gt;0,+CM357-CM358,0)))</f>
        <v>0</v>
      </c>
      <c r="CO357" s="321">
        <f t="shared" ca="1" si="1127"/>
        <v>0</v>
      </c>
      <c r="CP357" s="321">
        <f t="shared" ca="1" si="1127"/>
        <v>0</v>
      </c>
      <c r="CQ357" s="321">
        <f t="shared" ca="1" si="1127"/>
        <v>0</v>
      </c>
      <c r="CR357" s="321">
        <f t="shared" ca="1" si="1127"/>
        <v>0</v>
      </c>
      <c r="CS357" s="321">
        <f t="shared" ca="1" si="1127"/>
        <v>0</v>
      </c>
      <c r="CT357" s="321">
        <f t="shared" ca="1" si="1127"/>
        <v>0</v>
      </c>
      <c r="CU357" s="321">
        <f t="shared" ca="1" si="1127"/>
        <v>0</v>
      </c>
      <c r="CV357" s="321">
        <f t="shared" ca="1" si="1127"/>
        <v>0</v>
      </c>
      <c r="CW357" s="321">
        <f t="shared" ca="1" si="1127"/>
        <v>0</v>
      </c>
      <c r="CX357" s="321">
        <f t="shared" ca="1" si="1127"/>
        <v>0</v>
      </c>
      <c r="CY357" s="321">
        <f t="shared" ca="1" si="1127"/>
        <v>0</v>
      </c>
      <c r="CZ357" s="321">
        <f t="shared" ca="1" si="1127"/>
        <v>0</v>
      </c>
      <c r="DA357" s="321">
        <f t="shared" ca="1" si="1127"/>
        <v>0</v>
      </c>
    </row>
    <row r="358" spans="2:105" ht="15" hidden="1" customHeight="1" outlineLevel="1">
      <c r="B358" s="287"/>
      <c r="C358" s="11"/>
      <c r="F358" s="11" t="str">
        <f>_xlfn.IFNA(INDEX(Table_Def[[Asset category]:[Unit]],MATCH(Insert_Assets!C358,Table_Def[Asset category],0),2),"")</f>
        <v/>
      </c>
      <c r="G358" s="380"/>
      <c r="H358" s="380"/>
      <c r="I358" s="307">
        <f t="shared" si="1081"/>
        <v>0</v>
      </c>
      <c r="K358" s="387"/>
      <c r="L358" s="381">
        <f>SUMIF($K$21:$K$383,K358,$I$21:$I$383)</f>
        <v>0</v>
      </c>
      <c r="M358" s="382">
        <f t="shared" si="1055"/>
        <v>1</v>
      </c>
      <c r="N358" s="381">
        <f t="shared" si="1079"/>
        <v>0</v>
      </c>
      <c r="O358" s="11">
        <f>_xlfn.IFNA(INDEX(Table_Def[],MATCH(C358,Table_Def[Asset category],0),3),0)</f>
        <v>0</v>
      </c>
      <c r="Q358" s="11"/>
      <c r="R358" s="208"/>
      <c r="S358" s="208"/>
      <c r="T358" s="208"/>
      <c r="U358" s="485"/>
      <c r="V358" s="485"/>
      <c r="W358" s="485"/>
      <c r="X358" s="485"/>
      <c r="Y358" s="485"/>
      <c r="Z358" s="485"/>
      <c r="AA358" s="485"/>
      <c r="AB358" s="485"/>
      <c r="AC358" s="485"/>
      <c r="AD358" s="485"/>
      <c r="AE358" s="485"/>
      <c r="AF358" s="485"/>
      <c r="AG358" s="485"/>
      <c r="AH358" s="485"/>
      <c r="AI358" s="485"/>
      <c r="AJ358" s="485"/>
      <c r="AK358" s="485"/>
      <c r="AL358" s="485"/>
      <c r="AM358" s="485"/>
      <c r="AN358" s="485"/>
      <c r="AO358" s="485"/>
      <c r="AP358" s="485"/>
      <c r="AQ358" s="485"/>
      <c r="AR358" s="485"/>
      <c r="AS358" s="485"/>
      <c r="AT358" s="485"/>
      <c r="AU358" s="485"/>
      <c r="AV358" s="485"/>
      <c r="AW358" s="485"/>
      <c r="AX358" s="485"/>
      <c r="AY358" s="485"/>
      <c r="AZ358" s="485"/>
      <c r="BA358" s="485"/>
      <c r="BB358" s="485"/>
      <c r="BC358" s="485"/>
      <c r="BD358" s="485"/>
      <c r="BE358" s="485"/>
      <c r="BF358" s="485"/>
      <c r="BG358" s="485"/>
      <c r="BH358" s="485"/>
      <c r="BI358" s="485"/>
      <c r="BJ358" s="485"/>
      <c r="BK358" s="485"/>
      <c r="BL358" s="485"/>
      <c r="BM358" s="485"/>
      <c r="BN358" s="485"/>
      <c r="BO358" s="485"/>
      <c r="BP358" s="485"/>
      <c r="BQ358" s="485"/>
      <c r="BR358" s="485"/>
      <c r="BS358" s="485"/>
      <c r="BT358" s="485"/>
      <c r="BU358" s="485"/>
      <c r="BV358" s="485"/>
      <c r="BW358" s="485"/>
      <c r="BX358" s="485"/>
      <c r="BY358" s="485"/>
      <c r="BZ358" s="485"/>
      <c r="CA358" s="485"/>
      <c r="CB358" s="485"/>
      <c r="CC358" s="37"/>
      <c r="CD358" s="317"/>
      <c r="CE358" s="317"/>
      <c r="CF358" s="8" t="s">
        <v>206</v>
      </c>
      <c r="CG358" s="321"/>
      <c r="CH358" s="321" t="e">
        <f>IF(CH359&lt;1,0,CH360-CH359)</f>
        <v>#DIV/0!</v>
      </c>
      <c r="CI358" s="321" t="e">
        <f t="shared" ref="CI358:DA358" ca="1" si="1128">IF(CI359&lt;1,0,CI360-CI359)</f>
        <v>#DIV/0!</v>
      </c>
      <c r="CJ358" s="321" t="e">
        <f t="shared" ca="1" si="1128"/>
        <v>#DIV/0!</v>
      </c>
      <c r="CK358" s="321" t="e">
        <f t="shared" ca="1" si="1128"/>
        <v>#DIV/0!</v>
      </c>
      <c r="CL358" s="321" t="e">
        <f t="shared" ca="1" si="1128"/>
        <v>#DIV/0!</v>
      </c>
      <c r="CM358" s="321" t="e">
        <f t="shared" ca="1" si="1128"/>
        <v>#DIV/0!</v>
      </c>
      <c r="CN358" s="321" t="e">
        <f t="shared" ca="1" si="1128"/>
        <v>#DIV/0!</v>
      </c>
      <c r="CO358" s="321" t="e">
        <f t="shared" ca="1" si="1128"/>
        <v>#DIV/0!</v>
      </c>
      <c r="CP358" s="321" t="e">
        <f t="shared" ca="1" si="1128"/>
        <v>#DIV/0!</v>
      </c>
      <c r="CQ358" s="321" t="e">
        <f t="shared" ca="1" si="1128"/>
        <v>#DIV/0!</v>
      </c>
      <c r="CR358" s="321" t="e">
        <f t="shared" ca="1" si="1128"/>
        <v>#DIV/0!</v>
      </c>
      <c r="CS358" s="321" t="e">
        <f t="shared" ca="1" si="1128"/>
        <v>#DIV/0!</v>
      </c>
      <c r="CT358" s="321" t="e">
        <f t="shared" ca="1" si="1128"/>
        <v>#DIV/0!</v>
      </c>
      <c r="CU358" s="321" t="e">
        <f t="shared" ca="1" si="1128"/>
        <v>#DIV/0!</v>
      </c>
      <c r="CV358" s="321" t="e">
        <f t="shared" ca="1" si="1128"/>
        <v>#DIV/0!</v>
      </c>
      <c r="CW358" s="321" t="e">
        <f t="shared" ca="1" si="1128"/>
        <v>#DIV/0!</v>
      </c>
      <c r="CX358" s="321" t="e">
        <f t="shared" ca="1" si="1128"/>
        <v>#DIV/0!</v>
      </c>
      <c r="CY358" s="321" t="e">
        <f t="shared" ca="1" si="1128"/>
        <v>#DIV/0!</v>
      </c>
      <c r="CZ358" s="321" t="e">
        <f t="shared" ca="1" si="1128"/>
        <v>#DIV/0!</v>
      </c>
      <c r="DA358" s="321" t="e">
        <f t="shared" ca="1" si="1128"/>
        <v>#DIV/0!</v>
      </c>
    </row>
    <row r="359" spans="2:105" ht="15" hidden="1" customHeight="1" outlineLevel="1">
      <c r="B359" s="287"/>
      <c r="C359" s="11"/>
      <c r="F359" s="11" t="str">
        <f>_xlfn.IFNA(INDEX(Table_Def[[Asset category]:[Unit]],MATCH(Insert_Assets!C359,Table_Def[Asset category],0),2),"")</f>
        <v/>
      </c>
      <c r="G359" s="380"/>
      <c r="H359" s="380"/>
      <c r="I359" s="307">
        <f t="shared" si="1081"/>
        <v>0</v>
      </c>
      <c r="K359" s="387"/>
      <c r="L359" s="381">
        <f>SUMIF($K$21:$K$383,K359,$I$21:$I$383)</f>
        <v>0</v>
      </c>
      <c r="M359" s="382">
        <f t="shared" si="1055"/>
        <v>1</v>
      </c>
      <c r="N359" s="381">
        <f t="shared" si="1079"/>
        <v>0</v>
      </c>
      <c r="O359" s="11">
        <f>_xlfn.IFNA(INDEX(Table_Def[],MATCH(C359,Table_Def[Asset category],0),3),0)</f>
        <v>0</v>
      </c>
      <c r="Q359" s="11"/>
      <c r="R359" s="208"/>
      <c r="S359" s="208"/>
      <c r="T359" s="208"/>
      <c r="U359" s="485"/>
      <c r="V359" s="485"/>
      <c r="W359" s="485"/>
      <c r="X359" s="485"/>
      <c r="Y359" s="485"/>
      <c r="Z359" s="485"/>
      <c r="AA359" s="485"/>
      <c r="AB359" s="485"/>
      <c r="AC359" s="485"/>
      <c r="AD359" s="485"/>
      <c r="AE359" s="485"/>
      <c r="AF359" s="485"/>
      <c r="AG359" s="485"/>
      <c r="AH359" s="485"/>
      <c r="AI359" s="485"/>
      <c r="AJ359" s="485"/>
      <c r="AK359" s="485"/>
      <c r="AL359" s="485"/>
      <c r="AM359" s="485"/>
      <c r="AN359" s="485"/>
      <c r="AO359" s="485"/>
      <c r="AP359" s="485"/>
      <c r="AQ359" s="485"/>
      <c r="AR359" s="485"/>
      <c r="AS359" s="485"/>
      <c r="AT359" s="485"/>
      <c r="AU359" s="485"/>
      <c r="AV359" s="485"/>
      <c r="AW359" s="485"/>
      <c r="AX359" s="485"/>
      <c r="AY359" s="485"/>
      <c r="AZ359" s="485"/>
      <c r="BA359" s="485"/>
      <c r="BB359" s="485"/>
      <c r="BC359" s="485"/>
      <c r="BD359" s="485"/>
      <c r="BE359" s="485"/>
      <c r="BF359" s="485"/>
      <c r="BG359" s="485"/>
      <c r="BH359" s="485"/>
      <c r="BI359" s="485"/>
      <c r="BJ359" s="485"/>
      <c r="BK359" s="485"/>
      <c r="BL359" s="485"/>
      <c r="BM359" s="485"/>
      <c r="BN359" s="485"/>
      <c r="BO359" s="485"/>
      <c r="BP359" s="485"/>
      <c r="BQ359" s="485"/>
      <c r="BR359" s="485"/>
      <c r="BS359" s="485"/>
      <c r="BT359" s="485"/>
      <c r="BU359" s="485"/>
      <c r="BV359" s="485"/>
      <c r="BW359" s="485"/>
      <c r="BX359" s="485"/>
      <c r="BY359" s="485"/>
      <c r="BZ359" s="485"/>
      <c r="CA359" s="485"/>
      <c r="CB359" s="485"/>
      <c r="CC359" s="37"/>
      <c r="CD359" s="317"/>
      <c r="CE359" s="317"/>
      <c r="CF359" s="8" t="s">
        <v>207</v>
      </c>
      <c r="CH359" s="321" t="e">
        <f>CH357*Insert_Finance!$D$32</f>
        <v>#DIV/0!</v>
      </c>
      <c r="CI359" s="321" t="e">
        <f ca="1">CI357*Insert_Finance!$D$32</f>
        <v>#DIV/0!</v>
      </c>
      <c r="CJ359" s="321" t="e">
        <f ca="1">CJ357*Insert_Finance!$D$32</f>
        <v>#DIV/0!</v>
      </c>
      <c r="CK359" s="321" t="e">
        <f ca="1">CK357*Insert_Finance!$D$32</f>
        <v>#DIV/0!</v>
      </c>
      <c r="CL359" s="321" t="e">
        <f ca="1">CL357*Insert_Finance!$D$32</f>
        <v>#DIV/0!</v>
      </c>
      <c r="CM359" s="321" t="e">
        <f ca="1">CM357*Insert_Finance!$D$32</f>
        <v>#DIV/0!</v>
      </c>
      <c r="CN359" s="321" t="e">
        <f ca="1">CN357*Insert_Finance!$D$32</f>
        <v>#DIV/0!</v>
      </c>
      <c r="CO359" s="321" t="e">
        <f ca="1">CO357*Insert_Finance!$D$32</f>
        <v>#DIV/0!</v>
      </c>
      <c r="CP359" s="321" t="e">
        <f ca="1">CP357*Insert_Finance!$D$32</f>
        <v>#DIV/0!</v>
      </c>
      <c r="CQ359" s="321" t="e">
        <f ca="1">CQ357*Insert_Finance!$D$32</f>
        <v>#DIV/0!</v>
      </c>
      <c r="CR359" s="321" t="e">
        <f ca="1">CR357*Insert_Finance!$D$32</f>
        <v>#DIV/0!</v>
      </c>
      <c r="CS359" s="321" t="e">
        <f ca="1">CS357*Insert_Finance!$D$32</f>
        <v>#DIV/0!</v>
      </c>
      <c r="CT359" s="321" t="e">
        <f ca="1">CT357*Insert_Finance!$D$32</f>
        <v>#DIV/0!</v>
      </c>
      <c r="CU359" s="321" t="e">
        <f ca="1">CU357*Insert_Finance!$D$32</f>
        <v>#DIV/0!</v>
      </c>
      <c r="CV359" s="321" t="e">
        <f ca="1">CV357*Insert_Finance!$D$32</f>
        <v>#DIV/0!</v>
      </c>
      <c r="CW359" s="321" t="e">
        <f ca="1">CW357*Insert_Finance!$D$32</f>
        <v>#DIV/0!</v>
      </c>
      <c r="CX359" s="321" t="e">
        <f ca="1">CX357*Insert_Finance!$D$32</f>
        <v>#DIV/0!</v>
      </c>
      <c r="CY359" s="321" t="e">
        <f ca="1">CY357*Insert_Finance!$D$32</f>
        <v>#DIV/0!</v>
      </c>
      <c r="CZ359" s="321" t="e">
        <f ca="1">CZ357*Insert_Finance!$D$32</f>
        <v>#DIV/0!</v>
      </c>
      <c r="DA359" s="321" t="e">
        <f ca="1">DA357*Insert_Finance!$D$32</f>
        <v>#DIV/0!</v>
      </c>
    </row>
    <row r="360" spans="2:105" ht="15" hidden="1" customHeight="1" outlineLevel="1">
      <c r="B360" s="287"/>
      <c r="C360" s="11"/>
      <c r="F360" s="11" t="str">
        <f>_xlfn.IFNA(INDEX(Table_Def[[Asset category]:[Unit]],MATCH(Insert_Assets!C360,Table_Def[Asset category],0),2),"")</f>
        <v/>
      </c>
      <c r="G360" s="380"/>
      <c r="H360" s="380"/>
      <c r="I360" s="307">
        <f t="shared" si="1081"/>
        <v>0</v>
      </c>
      <c r="K360" s="387"/>
      <c r="L360" s="381">
        <f>SUMIF($K$21:$K$383,K360,$I$21:$I$383)</f>
        <v>0</v>
      </c>
      <c r="M360" s="382">
        <f t="shared" si="1055"/>
        <v>1</v>
      </c>
      <c r="N360" s="381">
        <f t="shared" si="1079"/>
        <v>0</v>
      </c>
      <c r="O360" s="11">
        <f>_xlfn.IFNA(INDEX(Table_Def[],MATCH(C360,Table_Def[Asset category],0),3),0)</f>
        <v>0</v>
      </c>
      <c r="Q360" s="11"/>
      <c r="R360" s="208"/>
      <c r="S360" s="208"/>
      <c r="T360" s="208"/>
      <c r="U360" s="485"/>
      <c r="V360" s="485"/>
      <c r="W360" s="485"/>
      <c r="X360" s="485"/>
      <c r="Y360" s="485"/>
      <c r="Z360" s="485"/>
      <c r="AA360" s="485"/>
      <c r="AB360" s="485"/>
      <c r="AC360" s="485"/>
      <c r="AD360" s="485"/>
      <c r="AE360" s="485"/>
      <c r="AF360" s="485"/>
      <c r="AG360" s="485"/>
      <c r="AH360" s="485"/>
      <c r="AI360" s="485"/>
      <c r="AJ360" s="485"/>
      <c r="AK360" s="485"/>
      <c r="AL360" s="485"/>
      <c r="AM360" s="485"/>
      <c r="AN360" s="485"/>
      <c r="AO360" s="485"/>
      <c r="AP360" s="485"/>
      <c r="AQ360" s="485"/>
      <c r="AR360" s="485"/>
      <c r="AS360" s="485"/>
      <c r="AT360" s="485"/>
      <c r="AU360" s="485"/>
      <c r="AV360" s="485"/>
      <c r="AW360" s="485"/>
      <c r="AX360" s="485"/>
      <c r="AY360" s="485"/>
      <c r="AZ360" s="485"/>
      <c r="BA360" s="485"/>
      <c r="BB360" s="485"/>
      <c r="BC360" s="485"/>
      <c r="BD360" s="485"/>
      <c r="BE360" s="485"/>
      <c r="BF360" s="485"/>
      <c r="BG360" s="485"/>
      <c r="BH360" s="485"/>
      <c r="BI360" s="485"/>
      <c r="BJ360" s="485"/>
      <c r="BK360" s="485"/>
      <c r="BL360" s="485"/>
      <c r="BM360" s="485"/>
      <c r="BN360" s="485"/>
      <c r="BO360" s="485"/>
      <c r="BP360" s="485"/>
      <c r="BQ360" s="485"/>
      <c r="BR360" s="485"/>
      <c r="BS360" s="485"/>
      <c r="BT360" s="485"/>
      <c r="BU360" s="485"/>
      <c r="BV360" s="485"/>
      <c r="BW360" s="485"/>
      <c r="BX360" s="485"/>
      <c r="BY360" s="485"/>
      <c r="BZ360" s="485"/>
      <c r="CA360" s="485"/>
      <c r="CB360" s="485"/>
      <c r="CC360" s="37"/>
      <c r="CD360" s="317"/>
      <c r="CE360" s="317"/>
      <c r="CF360" s="8" t="s">
        <v>208</v>
      </c>
      <c r="CG360" s="321"/>
      <c r="CH360" s="321">
        <f ca="1">IF(CH357=0,0,
IF(CH357&lt;1,0,
IF($O354-CH355&lt;&gt;$O354,-PMT(Insert_Finance!$D$32,$O354,OFFSET(CH357,,(CH355-$O354),1,1),0,0),
IF(CH355=0,0,CG360))))</f>
        <v>0</v>
      </c>
      <c r="CI360" s="321">
        <f ca="1">IF(CI357=0,0,
IF(CI357&lt;1,0,
IF($O354-CI355&lt;&gt;$O354,-PMT(Insert_Finance!$D$32,$O354,OFFSET(CI357,,(CI355-$O354),1,1),0,0),
IF(CI355=0,0,CH360))))</f>
        <v>0</v>
      </c>
      <c r="CJ360" s="321">
        <f ca="1">IF(CJ357=0,0,
IF(CJ357&lt;1,0,
IF($O354-CJ355&lt;&gt;$O354,-PMT(Insert_Finance!$D$32,$O354,OFFSET(CJ357,,(CJ355-$O354),1,1),0,0),
IF(CJ355=0,0,CI360))))</f>
        <v>0</v>
      </c>
      <c r="CK360" s="321">
        <f ca="1">IF(CK357=0,0,
IF(CK357&lt;1,0,
IF($O354-CK355&lt;&gt;$O354,-PMT(Insert_Finance!$D$32,$O354,OFFSET(CK357,,(CK355-$O354),1,1),0,0),
IF(CK355=0,0,CJ360))))</f>
        <v>0</v>
      </c>
      <c r="CL360" s="321">
        <f ca="1">IF(CL357=0,0,
IF(CL357&lt;1,0,
IF($O354-CL355&lt;&gt;$O354,-PMT(Insert_Finance!$D$32,$O354,OFFSET(CL357,,(CL355-$O354),1,1),0,0),
IF(CL355=0,0,CK360))))</f>
        <v>0</v>
      </c>
      <c r="CM360" s="321">
        <f ca="1">IF(CM357=0,0,
IF(CM357&lt;1,0,
IF($O354-CM355&lt;&gt;$O354,-PMT(Insert_Finance!$D$32,$O354,OFFSET(CM357,,(CM355-$O354),1,1),0,0),
IF(CM355=0,0,CL360))))</f>
        <v>0</v>
      </c>
      <c r="CN360" s="321">
        <f ca="1">IF(CN357=0,0,
IF(CN357&lt;1,0,
IF($O354-CN355&lt;&gt;$O354,-PMT(Insert_Finance!$D$32,$O354,OFFSET(CN357,,(CN355-$O354),1,1),0,0),
IF(CN355=0,0,CM360))))</f>
        <v>0</v>
      </c>
      <c r="CO360" s="321">
        <f ca="1">IF(CO357=0,0,
IF(CO357&lt;1,0,
IF($O354-CO355&lt;&gt;$O354,-PMT(Insert_Finance!$D$32,$O354,OFFSET(CO357,,(CO355-$O354),1,1),0,0),
IF(CO355=0,0,CN360))))</f>
        <v>0</v>
      </c>
      <c r="CP360" s="321">
        <f ca="1">IF(CP357=0,0,
IF(CP357&lt;1,0,
IF($O354-CP355&lt;&gt;$O354,-PMT(Insert_Finance!$D$32,$O354,OFFSET(CP357,,(CP355-$O354),1,1),0,0),
IF(CP355=0,0,CO360))))</f>
        <v>0</v>
      </c>
      <c r="CQ360" s="321">
        <f ca="1">IF(CQ357=0,0,
IF(CQ357&lt;1,0,
IF($O354-CQ355&lt;&gt;$O354,-PMT(Insert_Finance!$D$32,$O354,OFFSET(CQ357,,(CQ355-$O354),1,1),0,0),
IF(CQ355=0,0,CP360))))</f>
        <v>0</v>
      </c>
      <c r="CR360" s="321">
        <f ca="1">IF(CR357=0,0,
IF(CR357&lt;1,0,
IF($O354-CR355&lt;&gt;$O354,-PMT(Insert_Finance!$D$32,$O354,OFFSET(CR357,,(CR355-$O354),1,1),0,0),
IF(CR355=0,0,CQ360))))</f>
        <v>0</v>
      </c>
      <c r="CS360" s="321">
        <f ca="1">IF(CS357=0,0,
IF(CS357&lt;1,0,
IF($O354-CS355&lt;&gt;$O354,-PMT(Insert_Finance!$D$32,$O354,OFFSET(CS357,,(CS355-$O354),1,1),0,0),
IF(CS355=0,0,CR360))))</f>
        <v>0</v>
      </c>
      <c r="CT360" s="321">
        <f ca="1">IF(CT357=0,0,
IF(CT357&lt;1,0,
IF($O354-CT355&lt;&gt;$O354,-PMT(Insert_Finance!$D$32,$O354,OFFSET(CT357,,(CT355-$O354),1,1),0,0),
IF(CT355=0,0,CS360))))</f>
        <v>0</v>
      </c>
      <c r="CU360" s="321">
        <f ca="1">IF(CU357=0,0,
IF(CU357&lt;1,0,
IF($O354-CU355&lt;&gt;$O354,-PMT(Insert_Finance!$D$32,$O354,OFFSET(CU357,,(CU355-$O354),1,1),0,0),
IF(CU355=0,0,CT360))))</f>
        <v>0</v>
      </c>
      <c r="CV360" s="321">
        <f ca="1">IF(CV357=0,0,
IF(CV357&lt;1,0,
IF($O354-CV355&lt;&gt;$O354,-PMT(Insert_Finance!$D$32,$O354,OFFSET(CV357,,(CV355-$O354),1,1),0,0),
IF(CV355=0,0,CU360))))</f>
        <v>0</v>
      </c>
      <c r="CW360" s="321">
        <f ca="1">IF(CW357=0,0,
IF(CW357&lt;1,0,
IF($O354-CW355&lt;&gt;$O354,-PMT(Insert_Finance!$D$32,$O354,OFFSET(CW357,,(CW355-$O354),1,1),0,0),
IF(CW355=0,0,CV360))))</f>
        <v>0</v>
      </c>
      <c r="CX360" s="321">
        <f ca="1">IF(CX357=0,0,
IF(CX357&lt;1,0,
IF($O354-CX355&lt;&gt;$O354,-PMT(Insert_Finance!$D$32,$O354,OFFSET(CX357,,(CX355-$O354),1,1),0,0),
IF(CX355=0,0,CW360))))</f>
        <v>0</v>
      </c>
      <c r="CY360" s="321">
        <f ca="1">IF(CY357=0,0,
IF(CY357&lt;1,0,
IF($O354-CY355&lt;&gt;$O354,-PMT(Insert_Finance!$D$32,$O354,OFFSET(CY357,,(CY355-$O354),1,1),0,0),
IF(CY355=0,0,CX360))))</f>
        <v>0</v>
      </c>
      <c r="CZ360" s="321">
        <f ca="1">IF(CZ357=0,0,
IF(CZ357&lt;1,0,
IF($O354-CZ355&lt;&gt;$O354,-PMT(Insert_Finance!$D$32,$O354,OFFSET(CZ357,,(CZ355-$O354),1,1),0,0),
IF(CZ355=0,0,CY360))))</f>
        <v>0</v>
      </c>
      <c r="DA360" s="321">
        <f ca="1">IF(DA357=0,0,
IF(DA357&lt;1,0,
IF($O354-DA355&lt;&gt;$O354,-PMT(Insert_Finance!$D$32,$O354,OFFSET(DA357,,(DA355-$O354),1,1),0,0),
IF(DA355=0,0,CZ360))))</f>
        <v>0</v>
      </c>
    </row>
    <row r="361" spans="2:105" s="296" customFormat="1" ht="30" customHeight="1" collapsed="1">
      <c r="B361" s="290"/>
      <c r="C361" s="607" t="s">
        <v>429</v>
      </c>
      <c r="D361" s="607"/>
      <c r="E361" s="607"/>
      <c r="F361" s="607"/>
      <c r="G361" s="607"/>
      <c r="H361" s="607"/>
      <c r="I361" s="607"/>
      <c r="J361" s="607"/>
      <c r="K361" s="607"/>
      <c r="L361" s="607"/>
      <c r="M361" s="607"/>
      <c r="N361" s="607"/>
      <c r="O361" s="607"/>
      <c r="Q361" s="297"/>
      <c r="R361" s="452"/>
      <c r="S361" s="452"/>
      <c r="T361" s="452"/>
      <c r="U361" s="489"/>
      <c r="V361" s="489"/>
      <c r="W361" s="489"/>
      <c r="X361" s="489"/>
      <c r="Y361" s="489"/>
      <c r="Z361" s="489"/>
      <c r="AA361" s="489"/>
      <c r="AB361" s="489"/>
      <c r="AC361" s="489"/>
      <c r="AD361" s="489"/>
      <c r="AE361" s="489"/>
      <c r="AF361" s="489"/>
      <c r="AG361" s="489"/>
      <c r="AH361" s="489"/>
      <c r="AI361" s="489"/>
      <c r="AJ361" s="489"/>
      <c r="AK361" s="489"/>
      <c r="AL361" s="489"/>
      <c r="AM361" s="489"/>
      <c r="AN361" s="489"/>
      <c r="AO361" s="489"/>
      <c r="AP361" s="489"/>
      <c r="AQ361" s="489"/>
      <c r="AR361" s="489"/>
      <c r="AS361" s="489"/>
      <c r="AT361" s="489"/>
      <c r="AU361" s="489"/>
      <c r="AV361" s="489"/>
      <c r="AW361" s="489"/>
      <c r="AX361" s="489"/>
      <c r="AY361" s="489"/>
      <c r="AZ361" s="489"/>
      <c r="BA361" s="489"/>
      <c r="BB361" s="489"/>
      <c r="BC361" s="489"/>
      <c r="BD361" s="489"/>
      <c r="BE361" s="489"/>
      <c r="BF361" s="489"/>
      <c r="BG361" s="489"/>
      <c r="BH361" s="489"/>
      <c r="BI361" s="489"/>
      <c r="BJ361" s="489"/>
      <c r="BK361" s="489"/>
      <c r="BL361" s="489"/>
      <c r="BM361" s="489"/>
      <c r="BN361" s="489"/>
      <c r="BO361" s="489"/>
      <c r="BP361" s="489"/>
      <c r="BQ361" s="489"/>
      <c r="BR361" s="489"/>
      <c r="BS361" s="489"/>
      <c r="BT361" s="489"/>
      <c r="BU361" s="489"/>
      <c r="BV361" s="489"/>
      <c r="BW361" s="489"/>
      <c r="BX361" s="489"/>
      <c r="BY361" s="489"/>
      <c r="BZ361" s="489"/>
      <c r="CA361" s="489"/>
      <c r="CB361" s="489"/>
      <c r="CC361" s="298"/>
      <c r="CD361" s="299"/>
      <c r="CE361" s="299"/>
      <c r="CG361" s="300"/>
      <c r="CH361" s="300"/>
      <c r="CI361" s="300"/>
      <c r="CJ361" s="300"/>
      <c r="CK361" s="300"/>
      <c r="CL361" s="300"/>
      <c r="CM361" s="300"/>
      <c r="CN361" s="300"/>
      <c r="CO361" s="300"/>
      <c r="CP361" s="300"/>
      <c r="CQ361" s="300"/>
      <c r="CR361" s="300"/>
      <c r="CS361" s="300"/>
      <c r="CT361" s="300"/>
      <c r="CU361" s="300"/>
      <c r="CV361" s="300"/>
      <c r="CW361" s="300"/>
      <c r="CX361" s="300"/>
      <c r="CY361" s="300"/>
      <c r="CZ361" s="300"/>
      <c r="DA361" s="300"/>
    </row>
    <row r="362" spans="2:105" ht="30" customHeight="1">
      <c r="B362" s="287"/>
      <c r="C362" s="310"/>
      <c r="D362" s="310"/>
      <c r="E362" s="310"/>
      <c r="F362" s="311" t="str">
        <f>_xlfn.IFNA(INDEX(Table_Def[[Asset category]:[Unit]],MATCH(Insert_Assets!C362,Table_Def[Asset category],0),2),"")</f>
        <v/>
      </c>
      <c r="G362" s="481"/>
      <c r="H362" s="440" t="s">
        <v>221</v>
      </c>
      <c r="I362" s="544">
        <f t="shared" si="1081"/>
        <v>0</v>
      </c>
      <c r="J362" s="376"/>
      <c r="K362" s="377"/>
      <c r="L362" s="544">
        <f>SUMIF($K$21:$K$383,K362,$I$21:$I$383)</f>
        <v>0</v>
      </c>
      <c r="M362" s="543">
        <f t="shared" ref="M362:M383" si="1129">_xlfn.IFNA(IF(K362=0,1,IF(1-(INDEX($C$11:$D$11,MATCH(K362,$C$11:$C$11,0),2)/L362)&lt;0,0,1-(INDEX($C$11:$D$11,MATCH(K362,$C$11:$C$11,0),2)/L362))),1)</f>
        <v>1</v>
      </c>
      <c r="N362" s="544">
        <f t="shared" si="1079"/>
        <v>0</v>
      </c>
      <c r="O362" s="208">
        <f>_xlfn.IFNA(IF(INDEX(Table_Def[],MATCH(C362,Table_Def[Asset category],0),3)=0,20,INDEX(Table_Def[],MATCH(C362,Table_Def[Asset category],0),3)),0)</f>
        <v>0</v>
      </c>
      <c r="Q362" s="11"/>
      <c r="R362" s="208"/>
      <c r="S362" s="208"/>
      <c r="T362" s="208"/>
      <c r="U362" s="485">
        <f>SUMIF($CH$7:$DA$7,U$16,$CH366:$DA366)</f>
        <v>0</v>
      </c>
      <c r="V362" s="485">
        <f>SUMIF($CH$7:$DA$7,U$16,$CH365:$DA365)</f>
        <v>0</v>
      </c>
      <c r="W362" s="485">
        <f>SUMIF($CH$7:$DA$7,U$16,$CH367:$DA367)</f>
        <v>0</v>
      </c>
      <c r="X362" s="485">
        <f>SUMIF($CH$7:$DA$7,X$16,$CH366:$DA366)</f>
        <v>0</v>
      </c>
      <c r="Y362" s="485">
        <f>SUMIF($CH$7:$DA$7,X$16,$CH365:$DA365)</f>
        <v>0</v>
      </c>
      <c r="Z362" s="485">
        <f>SUMIF($CH$7:$DA$7,X$16,$CH367:$DA367)</f>
        <v>0</v>
      </c>
      <c r="AA362" s="485">
        <f>SUMIF($CH$7:$DA$7,AA$16,$CH366:$DA366)</f>
        <v>0</v>
      </c>
      <c r="AB362" s="485">
        <f>SUMIF($CH$7:$DA$7,AA$16,$CH365:$DA365)</f>
        <v>0</v>
      </c>
      <c r="AC362" s="485">
        <f>SUMIF($CH$7:$DA$7,AA$16,$CH367:$DA367)</f>
        <v>0</v>
      </c>
      <c r="AD362" s="485">
        <f>SUMIF($CH$7:$DA$7,AD$16,$CH366:$DA366)</f>
        <v>0</v>
      </c>
      <c r="AE362" s="485">
        <f>SUMIF($CH$7:$DA$7,AD$16,$CH365:$DA365)</f>
        <v>0</v>
      </c>
      <c r="AF362" s="485">
        <f>SUMIF($CH$7:$DA$7,AD$16,$CH367:$DA367)</f>
        <v>0</v>
      </c>
      <c r="AG362" s="485">
        <f>SUMIF($CH$7:$DA$7,AG$16,$CH366:$DA366)</f>
        <v>0</v>
      </c>
      <c r="AH362" s="485">
        <f>SUMIF($CH$7:$DA$7,AG$16,$CH365:$DA365)</f>
        <v>0</v>
      </c>
      <c r="AI362" s="485">
        <f>SUMIF($CH$7:$DA$7,AG$16,$CH367:$DA367)</f>
        <v>0</v>
      </c>
      <c r="AJ362" s="485">
        <f>SUMIF($CH$7:$DA$7,AJ$16,$CH366:$DA366)</f>
        <v>0</v>
      </c>
      <c r="AK362" s="485">
        <f>SUMIF($CH$7:$DA$7,AJ$16,$CH365:$DA365)</f>
        <v>0</v>
      </c>
      <c r="AL362" s="485">
        <f>SUMIF($CH$7:$DA$7,AJ$16,$CH367:$DA367)</f>
        <v>0</v>
      </c>
      <c r="AM362" s="485">
        <f>SUMIF($CH$7:$DA$7,AM$16,$CH366:$DA366)</f>
        <v>0</v>
      </c>
      <c r="AN362" s="485">
        <f>SUMIF($CH$7:$DA$7,AM$16,$CH365:$DA365)</f>
        <v>0</v>
      </c>
      <c r="AO362" s="485">
        <f>SUMIF($CH$7:$DA$7,AM$16,$CH367:$DA367)</f>
        <v>0</v>
      </c>
      <c r="AP362" s="485">
        <f>SUMIF($CH$7:$DA$7,AP$16,$CH366:$DA366)</f>
        <v>0</v>
      </c>
      <c r="AQ362" s="485">
        <f>SUMIF($CH$7:$DA$7,AP$16,$CH365:$DA365)</f>
        <v>0</v>
      </c>
      <c r="AR362" s="485">
        <f>SUMIF($CH$7:$DA$7,AP$16,$CH367:$DA367)</f>
        <v>0</v>
      </c>
      <c r="AS362" s="485">
        <f>SUMIF($CH$7:$DA$7,AS$16,$CH366:$DA366)</f>
        <v>0</v>
      </c>
      <c r="AT362" s="485">
        <f>SUMIF($CH$7:$DA$7,AS$16,$CH365:$DA365)</f>
        <v>0</v>
      </c>
      <c r="AU362" s="485">
        <f>SUMIF($CH$7:$DA$7,AS$16,$CH367:$DA367)</f>
        <v>0</v>
      </c>
      <c r="AV362" s="485">
        <f>SUMIF($CH$7:$DA$7,AV$16,$CH366:$DA366)</f>
        <v>0</v>
      </c>
      <c r="AW362" s="485">
        <f>SUMIF($CH$7:$DA$7,AV$16,$CH365:$DA365)</f>
        <v>0</v>
      </c>
      <c r="AX362" s="485">
        <f>SUMIF($CH$7:$DA$7,AV$16,$CH367:$DA367)</f>
        <v>0</v>
      </c>
      <c r="AY362" s="485">
        <f>SUMIF($CH$7:$DA$7,AY$16,$CH366:$DA366)</f>
        <v>0</v>
      </c>
      <c r="AZ362" s="485">
        <f>SUMIF($CH$7:$DA$7,AY$16,$CH365:$DA365)</f>
        <v>0</v>
      </c>
      <c r="BA362" s="485">
        <f>SUMIF($CH$7:$DA$7,AY$16,$CH367:$DA367)</f>
        <v>0</v>
      </c>
      <c r="BB362" s="485">
        <f>SUMIF($CH$7:$DA$7,BB$16,$CH366:$DA366)</f>
        <v>0</v>
      </c>
      <c r="BC362" s="485">
        <f>SUMIF($CH$7:$DA$7,BB$16,$CH365:$DA365)</f>
        <v>0</v>
      </c>
      <c r="BD362" s="485">
        <f>SUMIF($CH$7:$DA$7,BB$16,$CH367:$DA367)</f>
        <v>0</v>
      </c>
      <c r="BE362" s="485">
        <f>SUMIF($CH$7:$DA$7,BE$16,$CH366:$DA366)</f>
        <v>0</v>
      </c>
      <c r="BF362" s="485">
        <f>SUMIF($CH$7:$DA$7,BE$16,$CH365:$DA365)</f>
        <v>0</v>
      </c>
      <c r="BG362" s="485">
        <f>SUMIF($CH$7:$DA$7,BE$16,$CH367:$DA367)</f>
        <v>0</v>
      </c>
      <c r="BH362" s="485">
        <f>SUMIF($CH$7:$DA$7,BH$16,$CH366:$DA366)</f>
        <v>0</v>
      </c>
      <c r="BI362" s="485">
        <f>SUMIF($CH$7:$DA$7,BH$16,$CH365:$DA365)</f>
        <v>0</v>
      </c>
      <c r="BJ362" s="485">
        <f>SUMIF($CH$7:$DA$7,BH$16,$CH367:$DA367)</f>
        <v>0</v>
      </c>
      <c r="BK362" s="485">
        <f>SUMIF($CH$7:$DA$7,BK$16,$CH366:$DA366)</f>
        <v>0</v>
      </c>
      <c r="BL362" s="485">
        <f>SUMIF($CH$7:$DA$7,BK$16,$CH365:$DA365)</f>
        <v>0</v>
      </c>
      <c r="BM362" s="485">
        <f>SUMIF($CH$7:$DA$7,BK$16,$CH367:$DA367)</f>
        <v>0</v>
      </c>
      <c r="BN362" s="485">
        <f>SUMIF($CH$7:$DA$7,BN$16,$CH366:$DA366)</f>
        <v>0</v>
      </c>
      <c r="BO362" s="485">
        <f>SUMIF($CH$7:$DA$7,BN$16,$CH365:$DA365)</f>
        <v>0</v>
      </c>
      <c r="BP362" s="485">
        <f>SUMIF($CH$7:$DA$7,BN$16,$CH367:$DA367)</f>
        <v>0</v>
      </c>
      <c r="BQ362" s="485">
        <f>SUMIF($CH$7:$DA$7,BQ$16,$CH366:$DA366)</f>
        <v>0</v>
      </c>
      <c r="BR362" s="485">
        <f>SUMIF($CH$7:$DA$7,BQ$16,$CH365:$DA365)</f>
        <v>0</v>
      </c>
      <c r="BS362" s="485">
        <f>SUMIF($CH$7:$DA$7,BQ$16,$CH367:$DA367)</f>
        <v>0</v>
      </c>
      <c r="BT362" s="485">
        <f>SUMIF($CH$7:$DA$7,BT$16,$CH366:$DA366)</f>
        <v>0</v>
      </c>
      <c r="BU362" s="485">
        <f>SUMIF($CH$7:$DA$7,BT$16,$CH365:$DA365)</f>
        <v>0</v>
      </c>
      <c r="BV362" s="485">
        <f>SUMIF($CH$7:$DA$7,BT$16,$CH367:$DA367)</f>
        <v>0</v>
      </c>
      <c r="BW362" s="485">
        <f>SUMIF($CH$7:$DA$7,BW$16,$CH366:$DA366)</f>
        <v>0</v>
      </c>
      <c r="BX362" s="485">
        <f>SUMIF($CH$7:$DA$7,BW$16,$CH365:$DA365)</f>
        <v>0</v>
      </c>
      <c r="BY362" s="485">
        <f>SUMIF($CH$7:$DA$7,BW$16,$CH367:$DA367)</f>
        <v>0</v>
      </c>
      <c r="BZ362" s="485">
        <f>SUMIF($CH$7:$DA$7,BZ$16,$CH366:$DA366)</f>
        <v>0</v>
      </c>
      <c r="CA362" s="485">
        <f>SUMIF($CH$7:$DA$7,BZ$16,$CH365:$DA365)</f>
        <v>0</v>
      </c>
      <c r="CB362" s="485">
        <f>SUMIF($CH$7:$DA$7,BZ$16,$CH367:$DA367)</f>
        <v>0</v>
      </c>
      <c r="CC362" s="37"/>
      <c r="CD362" s="317"/>
      <c r="CE362" s="317"/>
      <c r="CG362" s="72"/>
      <c r="CH362" s="321"/>
    </row>
    <row r="363" spans="2:105" ht="15" hidden="1" customHeight="1" outlineLevel="1">
      <c r="B363" s="287"/>
      <c r="C363" s="310"/>
      <c r="D363" s="310"/>
      <c r="E363" s="310"/>
      <c r="F363" s="311" t="str">
        <f>_xlfn.IFNA(INDEX(Table_Def[[Asset category]:[Unit]],MATCH(Insert_Assets!C363,Table_Def[Asset category],0),2),"")</f>
        <v/>
      </c>
      <c r="G363" s="481"/>
      <c r="H363" s="440" t="s">
        <v>221</v>
      </c>
      <c r="I363" s="544">
        <f t="shared" si="1081"/>
        <v>0</v>
      </c>
      <c r="J363" s="378"/>
      <c r="K363" s="379"/>
      <c r="L363" s="544">
        <f>SUMIF($K$21:$K$383,K363,$I$21:$I$383)</f>
        <v>0</v>
      </c>
      <c r="M363" s="543">
        <f t="shared" si="1129"/>
        <v>1</v>
      </c>
      <c r="N363" s="544">
        <f t="shared" si="1079"/>
        <v>0</v>
      </c>
      <c r="O363" s="208">
        <f>_xlfn.IFNA(IF(INDEX(Table_Def[],MATCH(C363,Table_Def[Asset category],0),3)=0,1,INDEX(Table_Def[],MATCH(C363,Table_Def[Asset category],0),3)),0)</f>
        <v>0</v>
      </c>
      <c r="Q363" s="11"/>
      <c r="R363" s="208"/>
      <c r="S363" s="208"/>
      <c r="T363" s="208"/>
      <c r="U363" s="485"/>
      <c r="V363" s="485"/>
      <c r="W363" s="485"/>
      <c r="X363" s="485"/>
      <c r="Y363" s="485"/>
      <c r="Z363" s="485"/>
      <c r="AA363" s="485"/>
      <c r="AB363" s="485"/>
      <c r="AC363" s="485"/>
      <c r="AD363" s="485"/>
      <c r="AE363" s="485"/>
      <c r="AF363" s="485"/>
      <c r="AG363" s="485"/>
      <c r="AH363" s="485"/>
      <c r="AI363" s="485"/>
      <c r="AJ363" s="485"/>
      <c r="AK363" s="485"/>
      <c r="AL363" s="485"/>
      <c r="AM363" s="485"/>
      <c r="AN363" s="485"/>
      <c r="AO363" s="485"/>
      <c r="AP363" s="485"/>
      <c r="AQ363" s="485"/>
      <c r="AR363" s="485"/>
      <c r="AS363" s="485"/>
      <c r="AT363" s="485"/>
      <c r="AU363" s="485"/>
      <c r="AV363" s="485"/>
      <c r="AW363" s="485"/>
      <c r="AX363" s="485"/>
      <c r="AY363" s="485"/>
      <c r="AZ363" s="485"/>
      <c r="BA363" s="485"/>
      <c r="BB363" s="485"/>
      <c r="BC363" s="485"/>
      <c r="BD363" s="485"/>
      <c r="BE363" s="485"/>
      <c r="BF363" s="485"/>
      <c r="BG363" s="485"/>
      <c r="BH363" s="485"/>
      <c r="BI363" s="485"/>
      <c r="BJ363" s="485"/>
      <c r="BK363" s="485"/>
      <c r="BL363" s="485"/>
      <c r="BM363" s="485"/>
      <c r="BN363" s="485"/>
      <c r="BO363" s="485"/>
      <c r="BP363" s="485"/>
      <c r="BQ363" s="485"/>
      <c r="BR363" s="485"/>
      <c r="BS363" s="485"/>
      <c r="BT363" s="485"/>
      <c r="BU363" s="485"/>
      <c r="BV363" s="485"/>
      <c r="BW363" s="485"/>
      <c r="BX363" s="485"/>
      <c r="BY363" s="485"/>
      <c r="BZ363" s="485"/>
      <c r="CA363" s="485"/>
      <c r="CB363" s="485"/>
      <c r="CC363" s="37"/>
      <c r="CD363" s="317"/>
      <c r="CE363" s="317"/>
      <c r="CF363" s="8" t="s">
        <v>218</v>
      </c>
      <c r="CG363" s="72"/>
      <c r="CH363" s="320">
        <f>IF($J362=CH$7,$O362,
IF(CG362&gt;0,CG362-1,0))</f>
        <v>0</v>
      </c>
      <c r="CI363" s="320">
        <f ca="1">IF(OR($J362=CI$7,CH364=$O362),$O362,
IF(CH363&gt;0,CH363-1,0))</f>
        <v>0</v>
      </c>
      <c r="CJ363" s="320">
        <f t="shared" ref="CJ363" ca="1" si="1130">IF(OR($J362=CJ$7,CI364=$O362),$O362,
IF(CI363&gt;0,CI363-1,0))</f>
        <v>0</v>
      </c>
      <c r="CK363" s="320">
        <f t="shared" ref="CK363" ca="1" si="1131">IF(OR($J362=CK$7,CJ364=$O362),$O362,
IF(CJ363&gt;0,CJ363-1,0))</f>
        <v>0</v>
      </c>
      <c r="CL363" s="320">
        <f t="shared" ref="CL363" ca="1" si="1132">IF(OR($J362=CL$7,CK364=$O362),$O362,
IF(CK363&gt;0,CK363-1,0))</f>
        <v>0</v>
      </c>
      <c r="CM363" s="320">
        <f t="shared" ref="CM363" ca="1" si="1133">IF(OR($J362=CM$7,CL364=$O362),$O362,
IF(CL363&gt;0,CL363-1,0))</f>
        <v>0</v>
      </c>
      <c r="CN363" s="320">
        <f t="shared" ref="CN363" ca="1" si="1134">IF(OR($J362=CN$7,CM364=$O362),$O362,
IF(CM363&gt;0,CM363-1,0))</f>
        <v>0</v>
      </c>
      <c r="CO363" s="320">
        <f t="shared" ref="CO363" ca="1" si="1135">IF(OR($J362=CO$7,CN364=$O362),$O362,
IF(CN363&gt;0,CN363-1,0))</f>
        <v>0</v>
      </c>
      <c r="CP363" s="320">
        <f t="shared" ref="CP363" ca="1" si="1136">IF(OR($J362=CP$7,CO364=$O362),$O362,
IF(CO363&gt;0,CO363-1,0))</f>
        <v>0</v>
      </c>
      <c r="CQ363" s="320">
        <f t="shared" ref="CQ363" ca="1" si="1137">IF(OR($J362=CQ$7,CP364=$O362),$O362,
IF(CP363&gt;0,CP363-1,0))</f>
        <v>0</v>
      </c>
      <c r="CR363" s="320">
        <f t="shared" ref="CR363" ca="1" si="1138">IF(OR($J362=CR$7,CQ364=$O362),$O362,
IF(CQ363&gt;0,CQ363-1,0))</f>
        <v>0</v>
      </c>
      <c r="CS363" s="320">
        <f t="shared" ref="CS363" ca="1" si="1139">IF(OR($J362=CS$7,CR364=$O362),$O362,
IF(CR363&gt;0,CR363-1,0))</f>
        <v>0</v>
      </c>
      <c r="CT363" s="320">
        <f t="shared" ref="CT363" ca="1" si="1140">IF(OR($J362=CT$7,CS364=$O362),$O362,
IF(CS363&gt;0,CS363-1,0))</f>
        <v>0</v>
      </c>
      <c r="CU363" s="320">
        <f t="shared" ref="CU363" ca="1" si="1141">IF(OR($J362=CU$7,CT364=$O362),$O362,
IF(CT363&gt;0,CT363-1,0))</f>
        <v>0</v>
      </c>
      <c r="CV363" s="320">
        <f t="shared" ref="CV363" ca="1" si="1142">IF(OR($J362=CV$7,CU364=$O362),$O362,
IF(CU363&gt;0,CU363-1,0))</f>
        <v>0</v>
      </c>
      <c r="CW363" s="320">
        <f t="shared" ref="CW363" ca="1" si="1143">IF(OR($J362=CW$7,CV364=$O362),$O362,
IF(CV363&gt;0,CV363-1,0))</f>
        <v>0</v>
      </c>
      <c r="CX363" s="320">
        <f t="shared" ref="CX363" ca="1" si="1144">IF(OR($J362=CX$7,CW364=$O362),$O362,
IF(CW363&gt;0,CW363-1,0))</f>
        <v>0</v>
      </c>
      <c r="CY363" s="320">
        <f t="shared" ref="CY363" ca="1" si="1145">IF(OR($J362=CY$7,CX364=$O362),$O362,
IF(CX363&gt;0,CX363-1,0))</f>
        <v>0</v>
      </c>
      <c r="CZ363" s="320">
        <f t="shared" ref="CZ363" ca="1" si="1146">IF(OR($J362=CZ$7,CY364=$O362),$O362,
IF(CY363&gt;0,CY363-1,0))</f>
        <v>0</v>
      </c>
      <c r="DA363" s="320">
        <f t="shared" ref="DA363" ca="1" si="1147">IF(OR($J362=DA$7,CZ364=$O362),$O362,
IF(CZ363&gt;0,CZ363-1,0))</f>
        <v>0</v>
      </c>
    </row>
    <row r="364" spans="2:105" ht="15" hidden="1" customHeight="1" outlineLevel="1">
      <c r="B364" s="287"/>
      <c r="C364" s="310"/>
      <c r="D364" s="310"/>
      <c r="E364" s="310"/>
      <c r="F364" s="311" t="str">
        <f>_xlfn.IFNA(INDEX(Table_Def[[Asset category]:[Unit]],MATCH(Insert_Assets!C364,Table_Def[Asset category],0),2),"")</f>
        <v/>
      </c>
      <c r="G364" s="481"/>
      <c r="H364" s="440" t="s">
        <v>221</v>
      </c>
      <c r="I364" s="544">
        <f t="shared" si="1081"/>
        <v>0</v>
      </c>
      <c r="J364" s="378"/>
      <c r="K364" s="379"/>
      <c r="L364" s="544"/>
      <c r="M364" s="543">
        <f t="shared" si="1129"/>
        <v>1</v>
      </c>
      <c r="N364" s="544">
        <f t="shared" si="1079"/>
        <v>0</v>
      </c>
      <c r="O364" s="208">
        <f>_xlfn.IFNA(IF(INDEX(Table_Def[],MATCH(C364,Table_Def[Asset category],0),3)=0,1,INDEX(Table_Def[],MATCH(C364,Table_Def[Asset category],0),3)),0)</f>
        <v>0</v>
      </c>
      <c r="Q364" s="11"/>
      <c r="R364" s="208"/>
      <c r="S364" s="208"/>
      <c r="T364" s="208"/>
      <c r="U364" s="485"/>
      <c r="V364" s="485"/>
      <c r="W364" s="485"/>
      <c r="X364" s="485"/>
      <c r="Y364" s="485"/>
      <c r="Z364" s="485"/>
      <c r="AA364" s="485"/>
      <c r="AB364" s="485"/>
      <c r="AC364" s="485"/>
      <c r="AD364" s="485"/>
      <c r="AE364" s="485"/>
      <c r="AF364" s="485"/>
      <c r="AG364" s="485"/>
      <c r="AH364" s="485"/>
      <c r="AI364" s="485"/>
      <c r="AJ364" s="485"/>
      <c r="AK364" s="485"/>
      <c r="AL364" s="485"/>
      <c r="AM364" s="485"/>
      <c r="AN364" s="485"/>
      <c r="AO364" s="485"/>
      <c r="AP364" s="485"/>
      <c r="AQ364" s="485"/>
      <c r="AR364" s="485"/>
      <c r="AS364" s="485"/>
      <c r="AT364" s="485"/>
      <c r="AU364" s="485"/>
      <c r="AV364" s="485"/>
      <c r="AW364" s="485"/>
      <c r="AX364" s="485"/>
      <c r="AY364" s="485"/>
      <c r="AZ364" s="485"/>
      <c r="BA364" s="485"/>
      <c r="BB364" s="485"/>
      <c r="BC364" s="485"/>
      <c r="BD364" s="485"/>
      <c r="BE364" s="485"/>
      <c r="BF364" s="485"/>
      <c r="BG364" s="485"/>
      <c r="BH364" s="485"/>
      <c r="BI364" s="485"/>
      <c r="BJ364" s="485"/>
      <c r="BK364" s="485"/>
      <c r="BL364" s="485"/>
      <c r="BM364" s="485"/>
      <c r="BN364" s="485"/>
      <c r="BO364" s="485"/>
      <c r="BP364" s="485"/>
      <c r="BQ364" s="485"/>
      <c r="BR364" s="485"/>
      <c r="BS364" s="485"/>
      <c r="BT364" s="485"/>
      <c r="BU364" s="485"/>
      <c r="BV364" s="485"/>
      <c r="BW364" s="485"/>
      <c r="BX364" s="485"/>
      <c r="BY364" s="485"/>
      <c r="BZ364" s="485"/>
      <c r="CA364" s="485"/>
      <c r="CB364" s="485"/>
      <c r="CC364" s="37"/>
      <c r="CD364" s="317"/>
      <c r="CE364" s="317"/>
      <c r="CF364" s="8" t="s">
        <v>219</v>
      </c>
      <c r="CG364" s="72"/>
      <c r="CH364" s="320">
        <f t="shared" ref="CH364" ca="1" si="1148">IF(AND(CH363=$O362,CH363&gt;0),1,IF(CH363=0,0,OFFSET(CH363,,(CH363-$O362),1,1)-CH363+1))</f>
        <v>0</v>
      </c>
      <c r="CI364" s="320">
        <f ca="1">IF(AND(CI363=$O362,CI363&gt;0),1,IF(CI363=0,0,OFFSET(CI363,,(CI363-$O362),1,1)-CI363+1))</f>
        <v>0</v>
      </c>
      <c r="CJ364" s="320">
        <f t="shared" ref="CJ364:DA364" ca="1" si="1149">IF(AND(CJ363=$O362,CJ363&gt;0),1,IF(CJ363=0,0,OFFSET(CJ363,,(CJ363-$O362),1,1)-CJ363+1))</f>
        <v>0</v>
      </c>
      <c r="CK364" s="320">
        <f t="shared" ca="1" si="1149"/>
        <v>0</v>
      </c>
      <c r="CL364" s="320">
        <f t="shared" ca="1" si="1149"/>
        <v>0</v>
      </c>
      <c r="CM364" s="320">
        <f t="shared" ca="1" si="1149"/>
        <v>0</v>
      </c>
      <c r="CN364" s="320">
        <f t="shared" ca="1" si="1149"/>
        <v>0</v>
      </c>
      <c r="CO364" s="320">
        <f t="shared" ca="1" si="1149"/>
        <v>0</v>
      </c>
      <c r="CP364" s="320">
        <f t="shared" ca="1" si="1149"/>
        <v>0</v>
      </c>
      <c r="CQ364" s="320">
        <f t="shared" ca="1" si="1149"/>
        <v>0</v>
      </c>
      <c r="CR364" s="320">
        <f t="shared" ca="1" si="1149"/>
        <v>0</v>
      </c>
      <c r="CS364" s="320">
        <f t="shared" ca="1" si="1149"/>
        <v>0</v>
      </c>
      <c r="CT364" s="320">
        <f t="shared" ca="1" si="1149"/>
        <v>0</v>
      </c>
      <c r="CU364" s="320">
        <f t="shared" ca="1" si="1149"/>
        <v>0</v>
      </c>
      <c r="CV364" s="320">
        <f t="shared" ca="1" si="1149"/>
        <v>0</v>
      </c>
      <c r="CW364" s="320">
        <f t="shared" ca="1" si="1149"/>
        <v>0</v>
      </c>
      <c r="CX364" s="320">
        <f t="shared" ca="1" si="1149"/>
        <v>0</v>
      </c>
      <c r="CY364" s="320">
        <f t="shared" ca="1" si="1149"/>
        <v>0</v>
      </c>
      <c r="CZ364" s="320">
        <f t="shared" ca="1" si="1149"/>
        <v>0</v>
      </c>
      <c r="DA364" s="320">
        <f t="shared" ca="1" si="1149"/>
        <v>0</v>
      </c>
    </row>
    <row r="365" spans="2:105" ht="15" hidden="1" customHeight="1" outlineLevel="1">
      <c r="B365" s="287"/>
      <c r="C365" s="310"/>
      <c r="D365" s="310"/>
      <c r="E365" s="310"/>
      <c r="F365" s="311" t="str">
        <f>_xlfn.IFNA(INDEX(Table_Def[[Asset category]:[Unit]],MATCH(Insert_Assets!C365,Table_Def[Asset category],0),2),"")</f>
        <v/>
      </c>
      <c r="G365" s="481"/>
      <c r="H365" s="440" t="s">
        <v>221</v>
      </c>
      <c r="I365" s="544">
        <f t="shared" si="1081"/>
        <v>0</v>
      </c>
      <c r="J365" s="378"/>
      <c r="K365" s="379"/>
      <c r="L365" s="544">
        <f t="shared" ref="L365:L370" si="1150">SUMIF($K$21:$K$383,K365,$I$21:$I$383)</f>
        <v>0</v>
      </c>
      <c r="M365" s="543">
        <f t="shared" si="1129"/>
        <v>1</v>
      </c>
      <c r="N365" s="544">
        <f t="shared" si="1079"/>
        <v>0</v>
      </c>
      <c r="O365" s="208">
        <f>_xlfn.IFNA(IF(INDEX(Table_Def[],MATCH(C365,Table_Def[Asset category],0),3)=0,1,INDEX(Table_Def[],MATCH(C365,Table_Def[Asset category],0),3)),0)</f>
        <v>0</v>
      </c>
      <c r="Q365" s="11"/>
      <c r="R365" s="208"/>
      <c r="S365" s="208"/>
      <c r="T365" s="208"/>
      <c r="U365" s="485"/>
      <c r="V365" s="485"/>
      <c r="W365" s="485"/>
      <c r="X365" s="485"/>
      <c r="Y365" s="485"/>
      <c r="Z365" s="485"/>
      <c r="AA365" s="485"/>
      <c r="AB365" s="485"/>
      <c r="AC365" s="485"/>
      <c r="AD365" s="485"/>
      <c r="AE365" s="485"/>
      <c r="AF365" s="485"/>
      <c r="AG365" s="485"/>
      <c r="AH365" s="485"/>
      <c r="AI365" s="485"/>
      <c r="AJ365" s="485"/>
      <c r="AK365" s="485"/>
      <c r="AL365" s="485"/>
      <c r="AM365" s="485"/>
      <c r="AN365" s="485"/>
      <c r="AO365" s="485"/>
      <c r="AP365" s="485"/>
      <c r="AQ365" s="485"/>
      <c r="AR365" s="485"/>
      <c r="AS365" s="485"/>
      <c r="AT365" s="485"/>
      <c r="AU365" s="485"/>
      <c r="AV365" s="485"/>
      <c r="AW365" s="485"/>
      <c r="AX365" s="485"/>
      <c r="AY365" s="485"/>
      <c r="AZ365" s="485"/>
      <c r="BA365" s="485"/>
      <c r="BB365" s="485"/>
      <c r="BC365" s="485"/>
      <c r="BD365" s="485"/>
      <c r="BE365" s="485"/>
      <c r="BF365" s="485"/>
      <c r="BG365" s="485"/>
      <c r="BH365" s="485"/>
      <c r="BI365" s="485"/>
      <c r="BJ365" s="485"/>
      <c r="BK365" s="485"/>
      <c r="BL365" s="485"/>
      <c r="BM365" s="485"/>
      <c r="BN365" s="485"/>
      <c r="BO365" s="485"/>
      <c r="BP365" s="485"/>
      <c r="BQ365" s="485"/>
      <c r="BR365" s="485"/>
      <c r="BS365" s="485"/>
      <c r="BT365" s="485"/>
      <c r="BU365" s="485"/>
      <c r="BV365" s="485"/>
      <c r="BW365" s="485"/>
      <c r="BX365" s="485"/>
      <c r="BY365" s="485"/>
      <c r="BZ365" s="485"/>
      <c r="CA365" s="485"/>
      <c r="CB365" s="485"/>
      <c r="CC365" s="37"/>
      <c r="CD365" s="317"/>
      <c r="CE365" s="317"/>
      <c r="CF365" s="8" t="s">
        <v>205</v>
      </c>
      <c r="CH365" s="321">
        <f t="shared" ref="CH365:CL365" si="1151">IF($J362=CH$7,$I362*$M362,IF(CH363=$O362,$I362,
IF(CG365&gt;0,+CG365-CG366,0)))</f>
        <v>0</v>
      </c>
      <c r="CI365" s="321">
        <f t="shared" ca="1" si="1151"/>
        <v>0</v>
      </c>
      <c r="CJ365" s="321">
        <f t="shared" ca="1" si="1151"/>
        <v>0</v>
      </c>
      <c r="CK365" s="321">
        <f t="shared" ca="1" si="1151"/>
        <v>0</v>
      </c>
      <c r="CL365" s="321">
        <f t="shared" ca="1" si="1151"/>
        <v>0</v>
      </c>
      <c r="CM365" s="321">
        <f ca="1">IF($J362=CM$7,$I362*$M362,IF(CM363=$O362,$I362,
IF(CL365&gt;0,+CL365-CL366,0)))</f>
        <v>0</v>
      </c>
      <c r="CN365" s="321">
        <f t="shared" ref="CN365:DA365" ca="1" si="1152">IF($J362=CN$7,$I362*$M362,IF(CN363=$O362,$I362,
IF(CM365&gt;0,+CM365-CM366,0)))</f>
        <v>0</v>
      </c>
      <c r="CO365" s="321">
        <f t="shared" ca="1" si="1152"/>
        <v>0</v>
      </c>
      <c r="CP365" s="321">
        <f t="shared" ca="1" si="1152"/>
        <v>0</v>
      </c>
      <c r="CQ365" s="321">
        <f t="shared" ca="1" si="1152"/>
        <v>0</v>
      </c>
      <c r="CR365" s="321">
        <f t="shared" ca="1" si="1152"/>
        <v>0</v>
      </c>
      <c r="CS365" s="321">
        <f t="shared" ca="1" si="1152"/>
        <v>0</v>
      </c>
      <c r="CT365" s="321">
        <f t="shared" ca="1" si="1152"/>
        <v>0</v>
      </c>
      <c r="CU365" s="321">
        <f t="shared" ca="1" si="1152"/>
        <v>0</v>
      </c>
      <c r="CV365" s="321">
        <f t="shared" ca="1" si="1152"/>
        <v>0</v>
      </c>
      <c r="CW365" s="321">
        <f t="shared" ca="1" si="1152"/>
        <v>0</v>
      </c>
      <c r="CX365" s="321">
        <f t="shared" ca="1" si="1152"/>
        <v>0</v>
      </c>
      <c r="CY365" s="321">
        <f t="shared" ca="1" si="1152"/>
        <v>0</v>
      </c>
      <c r="CZ365" s="321">
        <f t="shared" ca="1" si="1152"/>
        <v>0</v>
      </c>
      <c r="DA365" s="321">
        <f t="shared" ca="1" si="1152"/>
        <v>0</v>
      </c>
    </row>
    <row r="366" spans="2:105" ht="15" hidden="1" customHeight="1" outlineLevel="1">
      <c r="B366" s="287"/>
      <c r="C366" s="310"/>
      <c r="D366" s="310"/>
      <c r="E366" s="310"/>
      <c r="F366" s="311" t="str">
        <f>_xlfn.IFNA(INDEX(Table_Def[[Asset category]:[Unit]],MATCH(Insert_Assets!C366,Table_Def[Asset category],0),2),"")</f>
        <v/>
      </c>
      <c r="G366" s="481"/>
      <c r="H366" s="440" t="s">
        <v>221</v>
      </c>
      <c r="I366" s="544">
        <f t="shared" si="1081"/>
        <v>0</v>
      </c>
      <c r="J366" s="378"/>
      <c r="K366" s="379"/>
      <c r="L366" s="544">
        <f t="shared" si="1150"/>
        <v>0</v>
      </c>
      <c r="M366" s="543">
        <f t="shared" si="1129"/>
        <v>1</v>
      </c>
      <c r="N366" s="544">
        <f t="shared" si="1079"/>
        <v>0</v>
      </c>
      <c r="O366" s="208">
        <f>_xlfn.IFNA(IF(INDEX(Table_Def[],MATCH(C366,Table_Def[Asset category],0),3)=0,1,INDEX(Table_Def[],MATCH(C366,Table_Def[Asset category],0),3)),0)</f>
        <v>0</v>
      </c>
      <c r="Q366" s="11"/>
      <c r="R366" s="208"/>
      <c r="S366" s="208"/>
      <c r="T366" s="208"/>
      <c r="U366" s="485"/>
      <c r="V366" s="485"/>
      <c r="W366" s="485"/>
      <c r="X366" s="485"/>
      <c r="Y366" s="485"/>
      <c r="Z366" s="485"/>
      <c r="AA366" s="485"/>
      <c r="AB366" s="485"/>
      <c r="AC366" s="485"/>
      <c r="AD366" s="485"/>
      <c r="AE366" s="485"/>
      <c r="AF366" s="485"/>
      <c r="AG366" s="485"/>
      <c r="AH366" s="485"/>
      <c r="AI366" s="485"/>
      <c r="AJ366" s="485"/>
      <c r="AK366" s="485"/>
      <c r="AL366" s="485"/>
      <c r="AM366" s="485"/>
      <c r="AN366" s="485"/>
      <c r="AO366" s="485"/>
      <c r="AP366" s="485"/>
      <c r="AQ366" s="485"/>
      <c r="AR366" s="485"/>
      <c r="AS366" s="485"/>
      <c r="AT366" s="485"/>
      <c r="AU366" s="485"/>
      <c r="AV366" s="485"/>
      <c r="AW366" s="485"/>
      <c r="AX366" s="485"/>
      <c r="AY366" s="485"/>
      <c r="AZ366" s="485"/>
      <c r="BA366" s="485"/>
      <c r="BB366" s="485"/>
      <c r="BC366" s="485"/>
      <c r="BD366" s="485"/>
      <c r="BE366" s="485"/>
      <c r="BF366" s="485"/>
      <c r="BG366" s="485"/>
      <c r="BH366" s="485"/>
      <c r="BI366" s="485"/>
      <c r="BJ366" s="485"/>
      <c r="BK366" s="485"/>
      <c r="BL366" s="485"/>
      <c r="BM366" s="485"/>
      <c r="BN366" s="485"/>
      <c r="BO366" s="485"/>
      <c r="BP366" s="485"/>
      <c r="BQ366" s="485"/>
      <c r="BR366" s="485"/>
      <c r="BS366" s="485"/>
      <c r="BT366" s="485"/>
      <c r="BU366" s="485"/>
      <c r="BV366" s="485"/>
      <c r="BW366" s="485"/>
      <c r="BX366" s="485"/>
      <c r="BY366" s="485"/>
      <c r="BZ366" s="485"/>
      <c r="CA366" s="485"/>
      <c r="CB366" s="485"/>
      <c r="CC366" s="37"/>
      <c r="CD366" s="317"/>
      <c r="CE366" s="317"/>
      <c r="CF366" s="8" t="s">
        <v>206</v>
      </c>
      <c r="CG366" s="321"/>
      <c r="CH366" s="321" t="e">
        <f>IF(CH367&lt;1,0,CH368-CH367)</f>
        <v>#DIV/0!</v>
      </c>
      <c r="CI366" s="321" t="e">
        <f t="shared" ref="CI366:DA366" ca="1" si="1153">IF(CI367&lt;1,0,CI368-CI367)</f>
        <v>#DIV/0!</v>
      </c>
      <c r="CJ366" s="321" t="e">
        <f t="shared" ca="1" si="1153"/>
        <v>#DIV/0!</v>
      </c>
      <c r="CK366" s="321" t="e">
        <f t="shared" ca="1" si="1153"/>
        <v>#DIV/0!</v>
      </c>
      <c r="CL366" s="321" t="e">
        <f t="shared" ca="1" si="1153"/>
        <v>#DIV/0!</v>
      </c>
      <c r="CM366" s="321" t="e">
        <f t="shared" ca="1" si="1153"/>
        <v>#DIV/0!</v>
      </c>
      <c r="CN366" s="321" t="e">
        <f t="shared" ca="1" si="1153"/>
        <v>#DIV/0!</v>
      </c>
      <c r="CO366" s="321" t="e">
        <f t="shared" ca="1" si="1153"/>
        <v>#DIV/0!</v>
      </c>
      <c r="CP366" s="321" t="e">
        <f t="shared" ca="1" si="1153"/>
        <v>#DIV/0!</v>
      </c>
      <c r="CQ366" s="321" t="e">
        <f t="shared" ca="1" si="1153"/>
        <v>#DIV/0!</v>
      </c>
      <c r="CR366" s="321" t="e">
        <f t="shared" ca="1" si="1153"/>
        <v>#DIV/0!</v>
      </c>
      <c r="CS366" s="321" t="e">
        <f t="shared" ca="1" si="1153"/>
        <v>#DIV/0!</v>
      </c>
      <c r="CT366" s="321" t="e">
        <f t="shared" ca="1" si="1153"/>
        <v>#DIV/0!</v>
      </c>
      <c r="CU366" s="321" t="e">
        <f t="shared" ca="1" si="1153"/>
        <v>#DIV/0!</v>
      </c>
      <c r="CV366" s="321" t="e">
        <f t="shared" ca="1" si="1153"/>
        <v>#DIV/0!</v>
      </c>
      <c r="CW366" s="321" t="e">
        <f t="shared" ca="1" si="1153"/>
        <v>#DIV/0!</v>
      </c>
      <c r="CX366" s="321" t="e">
        <f t="shared" ca="1" si="1153"/>
        <v>#DIV/0!</v>
      </c>
      <c r="CY366" s="321" t="e">
        <f t="shared" ca="1" si="1153"/>
        <v>#DIV/0!</v>
      </c>
      <c r="CZ366" s="321" t="e">
        <f t="shared" ca="1" si="1153"/>
        <v>#DIV/0!</v>
      </c>
      <c r="DA366" s="321" t="e">
        <f t="shared" ca="1" si="1153"/>
        <v>#DIV/0!</v>
      </c>
    </row>
    <row r="367" spans="2:105" ht="15" hidden="1" customHeight="1" outlineLevel="1">
      <c r="B367" s="287"/>
      <c r="C367" s="310"/>
      <c r="D367" s="310"/>
      <c r="E367" s="310"/>
      <c r="F367" s="311" t="str">
        <f>_xlfn.IFNA(INDEX(Table_Def[[Asset category]:[Unit]],MATCH(Insert_Assets!C367,Table_Def[Asset category],0),2),"")</f>
        <v/>
      </c>
      <c r="G367" s="481"/>
      <c r="H367" s="440" t="s">
        <v>221</v>
      </c>
      <c r="I367" s="544">
        <f t="shared" si="1081"/>
        <v>0</v>
      </c>
      <c r="J367" s="378"/>
      <c r="K367" s="379"/>
      <c r="L367" s="544">
        <f t="shared" si="1150"/>
        <v>0</v>
      </c>
      <c r="M367" s="543">
        <f t="shared" si="1129"/>
        <v>1</v>
      </c>
      <c r="N367" s="544">
        <f t="shared" si="1079"/>
        <v>0</v>
      </c>
      <c r="O367" s="208">
        <f>_xlfn.IFNA(IF(INDEX(Table_Def[],MATCH(C367,Table_Def[Asset category],0),3)=0,1,INDEX(Table_Def[],MATCH(C367,Table_Def[Asset category],0),3)),0)</f>
        <v>0</v>
      </c>
      <c r="Q367" s="11"/>
      <c r="R367" s="208"/>
      <c r="S367" s="208"/>
      <c r="T367" s="208"/>
      <c r="U367" s="485"/>
      <c r="V367" s="485"/>
      <c r="W367" s="485"/>
      <c r="X367" s="485"/>
      <c r="Y367" s="485"/>
      <c r="Z367" s="485"/>
      <c r="AA367" s="485"/>
      <c r="AB367" s="485"/>
      <c r="AC367" s="485"/>
      <c r="AD367" s="485"/>
      <c r="AE367" s="485"/>
      <c r="AF367" s="485"/>
      <c r="AG367" s="485"/>
      <c r="AH367" s="485"/>
      <c r="AI367" s="485"/>
      <c r="AJ367" s="485"/>
      <c r="AK367" s="485"/>
      <c r="AL367" s="485"/>
      <c r="AM367" s="485"/>
      <c r="AN367" s="485"/>
      <c r="AO367" s="485"/>
      <c r="AP367" s="485"/>
      <c r="AQ367" s="485"/>
      <c r="AR367" s="485"/>
      <c r="AS367" s="485"/>
      <c r="AT367" s="485"/>
      <c r="AU367" s="485"/>
      <c r="AV367" s="485"/>
      <c r="AW367" s="485"/>
      <c r="AX367" s="485"/>
      <c r="AY367" s="485"/>
      <c r="AZ367" s="485"/>
      <c r="BA367" s="485"/>
      <c r="BB367" s="485"/>
      <c r="BC367" s="485"/>
      <c r="BD367" s="485"/>
      <c r="BE367" s="485"/>
      <c r="BF367" s="485"/>
      <c r="BG367" s="485"/>
      <c r="BH367" s="485"/>
      <c r="BI367" s="485"/>
      <c r="BJ367" s="485"/>
      <c r="BK367" s="485"/>
      <c r="BL367" s="485"/>
      <c r="BM367" s="485"/>
      <c r="BN367" s="485"/>
      <c r="BO367" s="485"/>
      <c r="BP367" s="485"/>
      <c r="BQ367" s="485"/>
      <c r="BR367" s="485"/>
      <c r="BS367" s="485"/>
      <c r="BT367" s="485"/>
      <c r="BU367" s="485"/>
      <c r="BV367" s="485"/>
      <c r="BW367" s="485"/>
      <c r="BX367" s="485"/>
      <c r="BY367" s="485"/>
      <c r="BZ367" s="485"/>
      <c r="CA367" s="485"/>
      <c r="CB367" s="485"/>
      <c r="CC367" s="37"/>
      <c r="CD367" s="317"/>
      <c r="CE367" s="317"/>
      <c r="CF367" s="8" t="s">
        <v>207</v>
      </c>
      <c r="CH367" s="321" t="e">
        <f>CH365*Insert_Finance!$D$32</f>
        <v>#DIV/0!</v>
      </c>
      <c r="CI367" s="321" t="e">
        <f ca="1">CI365*Insert_Finance!$D$32</f>
        <v>#DIV/0!</v>
      </c>
      <c r="CJ367" s="321" t="e">
        <f ca="1">CJ365*Insert_Finance!$D$32</f>
        <v>#DIV/0!</v>
      </c>
      <c r="CK367" s="321" t="e">
        <f ca="1">CK365*Insert_Finance!$D$32</f>
        <v>#DIV/0!</v>
      </c>
      <c r="CL367" s="321" t="e">
        <f ca="1">CL365*Insert_Finance!$D$32</f>
        <v>#DIV/0!</v>
      </c>
      <c r="CM367" s="321" t="e">
        <f ca="1">CM365*Insert_Finance!$D$32</f>
        <v>#DIV/0!</v>
      </c>
      <c r="CN367" s="321" t="e">
        <f ca="1">CN365*Insert_Finance!$D$32</f>
        <v>#DIV/0!</v>
      </c>
      <c r="CO367" s="321" t="e">
        <f ca="1">CO365*Insert_Finance!$D$32</f>
        <v>#DIV/0!</v>
      </c>
      <c r="CP367" s="321" t="e">
        <f ca="1">CP365*Insert_Finance!$D$32</f>
        <v>#DIV/0!</v>
      </c>
      <c r="CQ367" s="321" t="e">
        <f ca="1">CQ365*Insert_Finance!$D$32</f>
        <v>#DIV/0!</v>
      </c>
      <c r="CR367" s="321" t="e">
        <f ca="1">CR365*Insert_Finance!$D$32</f>
        <v>#DIV/0!</v>
      </c>
      <c r="CS367" s="321" t="e">
        <f ca="1">CS365*Insert_Finance!$D$32</f>
        <v>#DIV/0!</v>
      </c>
      <c r="CT367" s="321" t="e">
        <f ca="1">CT365*Insert_Finance!$D$32</f>
        <v>#DIV/0!</v>
      </c>
      <c r="CU367" s="321" t="e">
        <f ca="1">CU365*Insert_Finance!$D$32</f>
        <v>#DIV/0!</v>
      </c>
      <c r="CV367" s="321" t="e">
        <f ca="1">CV365*Insert_Finance!$D$32</f>
        <v>#DIV/0!</v>
      </c>
      <c r="CW367" s="321" t="e">
        <f ca="1">CW365*Insert_Finance!$D$32</f>
        <v>#DIV/0!</v>
      </c>
      <c r="CX367" s="321" t="e">
        <f ca="1">CX365*Insert_Finance!$D$32</f>
        <v>#DIV/0!</v>
      </c>
      <c r="CY367" s="321" t="e">
        <f ca="1">CY365*Insert_Finance!$D$32</f>
        <v>#DIV/0!</v>
      </c>
      <c r="CZ367" s="321" t="e">
        <f ca="1">CZ365*Insert_Finance!$D$32</f>
        <v>#DIV/0!</v>
      </c>
      <c r="DA367" s="321" t="e">
        <f ca="1">DA365*Insert_Finance!$D$32</f>
        <v>#DIV/0!</v>
      </c>
    </row>
    <row r="368" spans="2:105" ht="15" hidden="1" customHeight="1" outlineLevel="1">
      <c r="B368" s="287"/>
      <c r="C368" s="310"/>
      <c r="D368" s="310"/>
      <c r="E368" s="310"/>
      <c r="F368" s="311" t="str">
        <f>_xlfn.IFNA(INDEX(Table_Def[[Asset category]:[Unit]],MATCH(Insert_Assets!C368,Table_Def[Asset category],0),2),"")</f>
        <v/>
      </c>
      <c r="G368" s="481"/>
      <c r="H368" s="440" t="s">
        <v>221</v>
      </c>
      <c r="I368" s="544">
        <f t="shared" si="1081"/>
        <v>0</v>
      </c>
      <c r="J368" s="378"/>
      <c r="K368" s="379"/>
      <c r="L368" s="544">
        <f t="shared" si="1150"/>
        <v>0</v>
      </c>
      <c r="M368" s="543">
        <f t="shared" si="1129"/>
        <v>1</v>
      </c>
      <c r="N368" s="544">
        <f t="shared" si="1079"/>
        <v>0</v>
      </c>
      <c r="O368" s="208">
        <f>_xlfn.IFNA(IF(INDEX(Table_Def[],MATCH(C368,Table_Def[Asset category],0),3)=0,1,INDEX(Table_Def[],MATCH(C368,Table_Def[Asset category],0),3)),0)</f>
        <v>0</v>
      </c>
      <c r="Q368" s="11"/>
      <c r="R368" s="208"/>
      <c r="S368" s="208"/>
      <c r="T368" s="208"/>
      <c r="U368" s="485"/>
      <c r="V368" s="485"/>
      <c r="W368" s="485"/>
      <c r="X368" s="485"/>
      <c r="Y368" s="485"/>
      <c r="Z368" s="485"/>
      <c r="AA368" s="485"/>
      <c r="AB368" s="485"/>
      <c r="AC368" s="485"/>
      <c r="AD368" s="485"/>
      <c r="AE368" s="485"/>
      <c r="AF368" s="485"/>
      <c r="AG368" s="485"/>
      <c r="AH368" s="485"/>
      <c r="AI368" s="485"/>
      <c r="AJ368" s="485"/>
      <c r="AK368" s="485"/>
      <c r="AL368" s="485"/>
      <c r="AM368" s="485"/>
      <c r="AN368" s="485"/>
      <c r="AO368" s="485"/>
      <c r="AP368" s="485"/>
      <c r="AQ368" s="485"/>
      <c r="AR368" s="485"/>
      <c r="AS368" s="485"/>
      <c r="AT368" s="485"/>
      <c r="AU368" s="485"/>
      <c r="AV368" s="485"/>
      <c r="AW368" s="485"/>
      <c r="AX368" s="485"/>
      <c r="AY368" s="485"/>
      <c r="AZ368" s="485"/>
      <c r="BA368" s="485"/>
      <c r="BB368" s="485"/>
      <c r="BC368" s="485"/>
      <c r="BD368" s="485"/>
      <c r="BE368" s="485"/>
      <c r="BF368" s="485"/>
      <c r="BG368" s="485"/>
      <c r="BH368" s="485"/>
      <c r="BI368" s="485"/>
      <c r="BJ368" s="485"/>
      <c r="BK368" s="485"/>
      <c r="BL368" s="485"/>
      <c r="BM368" s="485"/>
      <c r="BN368" s="485"/>
      <c r="BO368" s="485"/>
      <c r="BP368" s="485"/>
      <c r="BQ368" s="485"/>
      <c r="BR368" s="485"/>
      <c r="BS368" s="485"/>
      <c r="BT368" s="485"/>
      <c r="BU368" s="485"/>
      <c r="BV368" s="485"/>
      <c r="BW368" s="485"/>
      <c r="BX368" s="485"/>
      <c r="BY368" s="485"/>
      <c r="BZ368" s="485"/>
      <c r="CA368" s="485"/>
      <c r="CB368" s="485"/>
      <c r="CC368" s="37"/>
      <c r="CD368" s="317"/>
      <c r="CE368" s="317"/>
      <c r="CF368" s="8" t="s">
        <v>208</v>
      </c>
      <c r="CG368" s="321"/>
      <c r="CH368" s="321">
        <f ca="1">IF(CH365=0,0,
IF(CH365&lt;1,0,
IF($O362-CH363&lt;&gt;$O362,-PMT(Insert_Finance!$D$32,$O362,OFFSET(CH365,,(CH363-$O362),1,1),0,0),
IF(CH363=0,0,CG368))))</f>
        <v>0</v>
      </c>
      <c r="CI368" s="321">
        <f ca="1">IF(CI365=0,0,
IF(CI365&lt;1,0,
IF($O362-CI363&lt;&gt;$O362,-PMT(Insert_Finance!$D$32,$O362,OFFSET(CI365,,(CI363-$O362),1,1),0,0),
IF(CI363=0,0,CH368))))</f>
        <v>0</v>
      </c>
      <c r="CJ368" s="321">
        <f ca="1">IF(CJ365=0,0,
IF(CJ365&lt;1,0,
IF($O362-CJ363&lt;&gt;$O362,-PMT(Insert_Finance!$D$32,$O362,OFFSET(CJ365,,(CJ363-$O362),1,1),0,0),
IF(CJ363=0,0,CI368))))</f>
        <v>0</v>
      </c>
      <c r="CK368" s="321">
        <f ca="1">IF(CK365=0,0,
IF(CK365&lt;1,0,
IF($O362-CK363&lt;&gt;$O362,-PMT(Insert_Finance!$D$32,$O362,OFFSET(CK365,,(CK363-$O362),1,1),0,0),
IF(CK363=0,0,CJ368))))</f>
        <v>0</v>
      </c>
      <c r="CL368" s="321">
        <f ca="1">IF(CL365=0,0,
IF(CL365&lt;1,0,
IF($O362-CL363&lt;&gt;$O362,-PMT(Insert_Finance!$D$32,$O362,OFFSET(CL365,,(CL363-$O362),1,1),0,0),
IF(CL363=0,0,CK368))))</f>
        <v>0</v>
      </c>
      <c r="CM368" s="321">
        <f ca="1">IF(CM365=0,0,
IF(CM365&lt;1,0,
IF($O362-CM363&lt;&gt;$O362,-PMT(Insert_Finance!$D$32,$O362,OFFSET(CM365,,(CM363-$O362),1,1),0,0),
IF(CM363=0,0,CL368))))</f>
        <v>0</v>
      </c>
      <c r="CN368" s="321">
        <f ca="1">IF(CN365=0,0,
IF(CN365&lt;1,0,
IF($O362-CN363&lt;&gt;$O362,-PMT(Insert_Finance!$D$32,$O362,OFFSET(CN365,,(CN363-$O362),1,1),0,0),
IF(CN363=0,0,CM368))))</f>
        <v>0</v>
      </c>
      <c r="CO368" s="321">
        <f ca="1">IF(CO365=0,0,
IF(CO365&lt;1,0,
IF($O362-CO363&lt;&gt;$O362,-PMT(Insert_Finance!$D$32,$O362,OFFSET(CO365,,(CO363-$O362),1,1),0,0),
IF(CO363=0,0,CN368))))</f>
        <v>0</v>
      </c>
      <c r="CP368" s="321">
        <f ca="1">IF(CP365=0,0,
IF(CP365&lt;1,0,
IF($O362-CP363&lt;&gt;$O362,-PMT(Insert_Finance!$D$32,$O362,OFFSET(CP365,,(CP363-$O362),1,1),0,0),
IF(CP363=0,0,CO368))))</f>
        <v>0</v>
      </c>
      <c r="CQ368" s="321">
        <f ca="1">IF(CQ365=0,0,
IF(CQ365&lt;1,0,
IF($O362-CQ363&lt;&gt;$O362,-PMT(Insert_Finance!$D$32,$O362,OFFSET(CQ365,,(CQ363-$O362),1,1),0,0),
IF(CQ363=0,0,CP368))))</f>
        <v>0</v>
      </c>
      <c r="CR368" s="321">
        <f ca="1">IF(CR365=0,0,
IF(CR365&lt;1,0,
IF($O362-CR363&lt;&gt;$O362,-PMT(Insert_Finance!$D$32,$O362,OFFSET(CR365,,(CR363-$O362),1,1),0,0),
IF(CR363=0,0,CQ368))))</f>
        <v>0</v>
      </c>
      <c r="CS368" s="321">
        <f ca="1">IF(CS365=0,0,
IF(CS365&lt;1,0,
IF($O362-CS363&lt;&gt;$O362,-PMT(Insert_Finance!$D$32,$O362,OFFSET(CS365,,(CS363-$O362),1,1),0,0),
IF(CS363=0,0,CR368))))</f>
        <v>0</v>
      </c>
      <c r="CT368" s="321">
        <f ca="1">IF(CT365=0,0,
IF(CT365&lt;1,0,
IF($O362-CT363&lt;&gt;$O362,-PMT(Insert_Finance!$D$32,$O362,OFFSET(CT365,,(CT363-$O362),1,1),0,0),
IF(CT363=0,0,CS368))))</f>
        <v>0</v>
      </c>
      <c r="CU368" s="321">
        <f ca="1">IF(CU365=0,0,
IF(CU365&lt;1,0,
IF($O362-CU363&lt;&gt;$O362,-PMT(Insert_Finance!$D$32,$O362,OFFSET(CU365,,(CU363-$O362),1,1),0,0),
IF(CU363=0,0,CT368))))</f>
        <v>0</v>
      </c>
      <c r="CV368" s="321">
        <f ca="1">IF(CV365=0,0,
IF(CV365&lt;1,0,
IF($O362-CV363&lt;&gt;$O362,-PMT(Insert_Finance!$D$32,$O362,OFFSET(CV365,,(CV363-$O362),1,1),0,0),
IF(CV363=0,0,CU368))))</f>
        <v>0</v>
      </c>
      <c r="CW368" s="321">
        <f ca="1">IF(CW365=0,0,
IF(CW365&lt;1,0,
IF($O362-CW363&lt;&gt;$O362,-PMT(Insert_Finance!$D$32,$O362,OFFSET(CW365,,(CW363-$O362),1,1),0,0),
IF(CW363=0,0,CV368))))</f>
        <v>0</v>
      </c>
      <c r="CX368" s="321">
        <f ca="1">IF(CX365=0,0,
IF(CX365&lt;1,0,
IF($O362-CX363&lt;&gt;$O362,-PMT(Insert_Finance!$D$32,$O362,OFFSET(CX365,,(CX363-$O362),1,1),0,0),
IF(CX363=0,0,CW368))))</f>
        <v>0</v>
      </c>
      <c r="CY368" s="321">
        <f ca="1">IF(CY365=0,0,
IF(CY365&lt;1,0,
IF($O362-CY363&lt;&gt;$O362,-PMT(Insert_Finance!$D$32,$O362,OFFSET(CY365,,(CY363-$O362),1,1),0,0),
IF(CY363=0,0,CX368))))</f>
        <v>0</v>
      </c>
      <c r="CZ368" s="321">
        <f ca="1">IF(CZ365=0,0,
IF(CZ365&lt;1,0,
IF($O362-CZ363&lt;&gt;$O362,-PMT(Insert_Finance!$D$32,$O362,OFFSET(CZ365,,(CZ363-$O362),1,1),0,0),
IF(CZ363=0,0,CY368))))</f>
        <v>0</v>
      </c>
      <c r="DA368" s="321">
        <f ca="1">IF(DA365=0,0,
IF(DA365&lt;1,0,
IF($O362-DA363&lt;&gt;$O362,-PMT(Insert_Finance!$D$32,$O362,OFFSET(DA365,,(DA363-$O362),1,1),0,0),
IF(DA363=0,0,CZ368))))</f>
        <v>0</v>
      </c>
    </row>
    <row r="369" spans="2:105" ht="30" customHeight="1" collapsed="1">
      <c r="B369" s="287"/>
      <c r="C369" s="310"/>
      <c r="D369" s="310"/>
      <c r="E369" s="310"/>
      <c r="F369" s="311" t="str">
        <f>_xlfn.IFNA(INDEX(Table_Def[[Asset category]:[Unit]],MATCH(Insert_Assets!C369,Table_Def[Asset category],0),2),"")</f>
        <v/>
      </c>
      <c r="G369" s="481"/>
      <c r="H369" s="440" t="s">
        <v>221</v>
      </c>
      <c r="I369" s="544">
        <f t="shared" si="1081"/>
        <v>0</v>
      </c>
      <c r="J369" s="376"/>
      <c r="K369" s="377"/>
      <c r="L369" s="544">
        <f t="shared" si="1150"/>
        <v>0</v>
      </c>
      <c r="M369" s="543">
        <f t="shared" si="1129"/>
        <v>1</v>
      </c>
      <c r="N369" s="544">
        <f t="shared" si="1079"/>
        <v>0</v>
      </c>
      <c r="O369" s="208">
        <f>_xlfn.IFNA(IF(INDEX(Table_Def[],MATCH(C369,Table_Def[Asset category],0),3)=0,20,INDEX(Table_Def[],MATCH(C369,Table_Def[Asset category],0),3)),0)</f>
        <v>0</v>
      </c>
      <c r="Q369" s="11"/>
      <c r="R369" s="208"/>
      <c r="S369" s="208"/>
      <c r="T369" s="208"/>
      <c r="U369" s="485">
        <f>SUMIF($CH$7:$DA$7,U$16,$CH373:$DA373)</f>
        <v>0</v>
      </c>
      <c r="V369" s="485">
        <f>SUMIF($CH$7:$DA$7,U$16,$CH372:$DA372)</f>
        <v>0</v>
      </c>
      <c r="W369" s="485">
        <f>SUMIF($CH$7:$DA$7,U$16,$CH374:$DA374)</f>
        <v>0</v>
      </c>
      <c r="X369" s="485">
        <f>SUMIF($CH$7:$DA$7,X$16,$CH373:$DA373)</f>
        <v>0</v>
      </c>
      <c r="Y369" s="485">
        <f>SUMIF($CH$7:$DA$7,X$16,$CH372:$DA372)</f>
        <v>0</v>
      </c>
      <c r="Z369" s="485">
        <f>SUMIF($CH$7:$DA$7,X$16,$CH374:$DA374)</f>
        <v>0</v>
      </c>
      <c r="AA369" s="485">
        <f>SUMIF($CH$7:$DA$7,AA$16,$CH373:$DA373)</f>
        <v>0</v>
      </c>
      <c r="AB369" s="485">
        <f>SUMIF($CH$7:$DA$7,AA$16,$CH372:$DA372)</f>
        <v>0</v>
      </c>
      <c r="AC369" s="485">
        <f>SUMIF($CH$7:$DA$7,AA$16,$CH374:$DA374)</f>
        <v>0</v>
      </c>
      <c r="AD369" s="485">
        <f>SUMIF($CH$7:$DA$7,AD$16,$CH373:$DA373)</f>
        <v>0</v>
      </c>
      <c r="AE369" s="485">
        <f>SUMIF($CH$7:$DA$7,AD$16,$CH372:$DA372)</f>
        <v>0</v>
      </c>
      <c r="AF369" s="485">
        <f>SUMIF($CH$7:$DA$7,AD$16,$CH374:$DA374)</f>
        <v>0</v>
      </c>
      <c r="AG369" s="485">
        <f>SUMIF($CH$7:$DA$7,AG$16,$CH373:$DA373)</f>
        <v>0</v>
      </c>
      <c r="AH369" s="485">
        <f>SUMIF($CH$7:$DA$7,AG$16,$CH372:$DA372)</f>
        <v>0</v>
      </c>
      <c r="AI369" s="485">
        <f>SUMIF($CH$7:$DA$7,AG$16,$CH374:$DA374)</f>
        <v>0</v>
      </c>
      <c r="AJ369" s="485">
        <f>SUMIF($CH$7:$DA$7,AJ$16,$CH373:$DA373)</f>
        <v>0</v>
      </c>
      <c r="AK369" s="485">
        <f>SUMIF($CH$7:$DA$7,AJ$16,$CH372:$DA372)</f>
        <v>0</v>
      </c>
      <c r="AL369" s="485">
        <f>SUMIF($CH$7:$DA$7,AJ$16,$CH374:$DA374)</f>
        <v>0</v>
      </c>
      <c r="AM369" s="485">
        <f>SUMIF($CH$7:$DA$7,AM$16,$CH373:$DA373)</f>
        <v>0</v>
      </c>
      <c r="AN369" s="485">
        <f>SUMIF($CH$7:$DA$7,AM$16,$CH372:$DA372)</f>
        <v>0</v>
      </c>
      <c r="AO369" s="485">
        <f>SUMIF($CH$7:$DA$7,AM$16,$CH374:$DA374)</f>
        <v>0</v>
      </c>
      <c r="AP369" s="485">
        <f>SUMIF($CH$7:$DA$7,AP$16,$CH373:$DA373)</f>
        <v>0</v>
      </c>
      <c r="AQ369" s="485">
        <f>SUMIF($CH$7:$DA$7,AP$16,$CH372:$DA372)</f>
        <v>0</v>
      </c>
      <c r="AR369" s="485">
        <f>SUMIF($CH$7:$DA$7,AP$16,$CH374:$DA374)</f>
        <v>0</v>
      </c>
      <c r="AS369" s="485">
        <f>SUMIF($CH$7:$DA$7,AS$16,$CH373:$DA373)</f>
        <v>0</v>
      </c>
      <c r="AT369" s="485">
        <f>SUMIF($CH$7:$DA$7,AS$16,$CH372:$DA372)</f>
        <v>0</v>
      </c>
      <c r="AU369" s="485">
        <f>SUMIF($CH$7:$DA$7,AS$16,$CH374:$DA374)</f>
        <v>0</v>
      </c>
      <c r="AV369" s="485">
        <f>SUMIF($CH$7:$DA$7,AV$16,$CH373:$DA373)</f>
        <v>0</v>
      </c>
      <c r="AW369" s="485">
        <f>SUMIF($CH$7:$DA$7,AV$16,$CH372:$DA372)</f>
        <v>0</v>
      </c>
      <c r="AX369" s="485">
        <f>SUMIF($CH$7:$DA$7,AV$16,$CH374:$DA374)</f>
        <v>0</v>
      </c>
      <c r="AY369" s="485">
        <f>SUMIF($CH$7:$DA$7,AY$16,$CH373:$DA373)</f>
        <v>0</v>
      </c>
      <c r="AZ369" s="485">
        <f>SUMIF($CH$7:$DA$7,AY$16,$CH372:$DA372)</f>
        <v>0</v>
      </c>
      <c r="BA369" s="485">
        <f>SUMIF($CH$7:$DA$7,AY$16,$CH374:$DA374)</f>
        <v>0</v>
      </c>
      <c r="BB369" s="485">
        <f>SUMIF($CH$7:$DA$7,BB$16,$CH373:$DA373)</f>
        <v>0</v>
      </c>
      <c r="BC369" s="485">
        <f>SUMIF($CH$7:$DA$7,BB$16,$CH372:$DA372)</f>
        <v>0</v>
      </c>
      <c r="BD369" s="485">
        <f>SUMIF($CH$7:$DA$7,BB$16,$CH374:$DA374)</f>
        <v>0</v>
      </c>
      <c r="BE369" s="485">
        <f>SUMIF($CH$7:$DA$7,BE$16,$CH373:$DA373)</f>
        <v>0</v>
      </c>
      <c r="BF369" s="485">
        <f>SUMIF($CH$7:$DA$7,BE$16,$CH372:$DA372)</f>
        <v>0</v>
      </c>
      <c r="BG369" s="485">
        <f>SUMIF($CH$7:$DA$7,BE$16,$CH374:$DA374)</f>
        <v>0</v>
      </c>
      <c r="BH369" s="485">
        <f>SUMIF($CH$7:$DA$7,BH$16,$CH373:$DA373)</f>
        <v>0</v>
      </c>
      <c r="BI369" s="485">
        <f>SUMIF($CH$7:$DA$7,BH$16,$CH372:$DA372)</f>
        <v>0</v>
      </c>
      <c r="BJ369" s="485">
        <f>SUMIF($CH$7:$DA$7,BH$16,$CH374:$DA374)</f>
        <v>0</v>
      </c>
      <c r="BK369" s="485">
        <f>SUMIF($CH$7:$DA$7,BK$16,$CH373:$DA373)</f>
        <v>0</v>
      </c>
      <c r="BL369" s="485">
        <f>SUMIF($CH$7:$DA$7,BK$16,$CH372:$DA372)</f>
        <v>0</v>
      </c>
      <c r="BM369" s="485">
        <f>SUMIF($CH$7:$DA$7,BK$16,$CH374:$DA374)</f>
        <v>0</v>
      </c>
      <c r="BN369" s="485">
        <f>SUMIF($CH$7:$DA$7,BN$16,$CH373:$DA373)</f>
        <v>0</v>
      </c>
      <c r="BO369" s="485">
        <f>SUMIF($CH$7:$DA$7,BN$16,$CH372:$DA372)</f>
        <v>0</v>
      </c>
      <c r="BP369" s="485">
        <f>SUMIF($CH$7:$DA$7,BN$16,$CH374:$DA374)</f>
        <v>0</v>
      </c>
      <c r="BQ369" s="485">
        <f>SUMIF($CH$7:$DA$7,BQ$16,$CH373:$DA373)</f>
        <v>0</v>
      </c>
      <c r="BR369" s="485">
        <f>SUMIF($CH$7:$DA$7,BQ$16,$CH372:$DA372)</f>
        <v>0</v>
      </c>
      <c r="BS369" s="485">
        <f>SUMIF($CH$7:$DA$7,BQ$16,$CH374:$DA374)</f>
        <v>0</v>
      </c>
      <c r="BT369" s="485">
        <f>SUMIF($CH$7:$DA$7,BT$16,$CH373:$DA373)</f>
        <v>0</v>
      </c>
      <c r="BU369" s="485">
        <f>SUMIF($CH$7:$DA$7,BT$16,$CH372:$DA372)</f>
        <v>0</v>
      </c>
      <c r="BV369" s="485">
        <f>SUMIF($CH$7:$DA$7,BT$16,$CH374:$DA374)</f>
        <v>0</v>
      </c>
      <c r="BW369" s="485">
        <f>SUMIF($CH$7:$DA$7,BW$16,$CH373:$DA373)</f>
        <v>0</v>
      </c>
      <c r="BX369" s="485">
        <f>SUMIF($CH$7:$DA$7,BW$16,$CH372:$DA372)</f>
        <v>0</v>
      </c>
      <c r="BY369" s="485">
        <f>SUMIF($CH$7:$DA$7,BW$16,$CH374:$DA374)</f>
        <v>0</v>
      </c>
      <c r="BZ369" s="485">
        <f>SUMIF($CH$7:$DA$7,BZ$16,$CH373:$DA373)</f>
        <v>0</v>
      </c>
      <c r="CA369" s="485">
        <f>SUMIF($CH$7:$DA$7,BZ$16,$CH372:$DA372)</f>
        <v>0</v>
      </c>
      <c r="CB369" s="485">
        <f>SUMIF($CH$7:$DA$7,BZ$16,$CH374:$DA374)</f>
        <v>0</v>
      </c>
      <c r="CC369" s="37"/>
      <c r="CD369" s="317"/>
      <c r="CE369" s="317"/>
      <c r="CG369" s="72"/>
      <c r="CH369" s="321"/>
    </row>
    <row r="370" spans="2:105" ht="15" hidden="1" customHeight="1" outlineLevel="1">
      <c r="B370" s="287"/>
      <c r="C370" s="310"/>
      <c r="D370" s="310"/>
      <c r="E370" s="310"/>
      <c r="F370" s="311" t="str">
        <f>_xlfn.IFNA(INDEX(Table_Def[[Asset category]:[Unit]],MATCH(Insert_Assets!C370,Table_Def[Asset category],0),2),"")</f>
        <v/>
      </c>
      <c r="G370" s="481"/>
      <c r="H370" s="440" t="s">
        <v>221</v>
      </c>
      <c r="I370" s="544">
        <f t="shared" si="1081"/>
        <v>0</v>
      </c>
      <c r="J370" s="378"/>
      <c r="K370" s="379"/>
      <c r="L370" s="544">
        <f t="shared" si="1150"/>
        <v>0</v>
      </c>
      <c r="M370" s="543">
        <f t="shared" si="1129"/>
        <v>1</v>
      </c>
      <c r="N370" s="544">
        <f t="shared" si="1079"/>
        <v>0</v>
      </c>
      <c r="O370" s="208">
        <f>_xlfn.IFNA(IF(INDEX(Table_Def[],MATCH(C370,Table_Def[Asset category],0),3)=0,20,INDEX(Table_Def[],MATCH(C370,Table_Def[Asset category],0),3)),0)</f>
        <v>0</v>
      </c>
      <c r="Q370" s="11"/>
      <c r="R370" s="208"/>
      <c r="S370" s="208"/>
      <c r="T370" s="208"/>
      <c r="U370" s="485"/>
      <c r="V370" s="485"/>
      <c r="W370" s="485"/>
      <c r="X370" s="485"/>
      <c r="Y370" s="485"/>
      <c r="Z370" s="485"/>
      <c r="AA370" s="485"/>
      <c r="AB370" s="485"/>
      <c r="AC370" s="485"/>
      <c r="AD370" s="485"/>
      <c r="AE370" s="485"/>
      <c r="AF370" s="485"/>
      <c r="AG370" s="485"/>
      <c r="AH370" s="485"/>
      <c r="AI370" s="485"/>
      <c r="AJ370" s="485"/>
      <c r="AK370" s="485"/>
      <c r="AL370" s="485"/>
      <c r="AM370" s="485"/>
      <c r="AN370" s="485"/>
      <c r="AO370" s="485"/>
      <c r="AP370" s="485"/>
      <c r="AQ370" s="485"/>
      <c r="AR370" s="485"/>
      <c r="AS370" s="485"/>
      <c r="AT370" s="485"/>
      <c r="AU370" s="485"/>
      <c r="AV370" s="485"/>
      <c r="AW370" s="485"/>
      <c r="AX370" s="485"/>
      <c r="AY370" s="485"/>
      <c r="AZ370" s="485"/>
      <c r="BA370" s="485"/>
      <c r="BB370" s="485"/>
      <c r="BC370" s="485"/>
      <c r="BD370" s="485"/>
      <c r="BE370" s="485"/>
      <c r="BF370" s="485"/>
      <c r="BG370" s="485"/>
      <c r="BH370" s="485"/>
      <c r="BI370" s="485"/>
      <c r="BJ370" s="485"/>
      <c r="BK370" s="485"/>
      <c r="BL370" s="485"/>
      <c r="BM370" s="485"/>
      <c r="BN370" s="485"/>
      <c r="BO370" s="485"/>
      <c r="BP370" s="485"/>
      <c r="BQ370" s="485"/>
      <c r="BR370" s="485"/>
      <c r="BS370" s="485"/>
      <c r="BT370" s="485"/>
      <c r="BU370" s="485"/>
      <c r="BV370" s="485"/>
      <c r="BW370" s="485"/>
      <c r="BX370" s="485"/>
      <c r="BY370" s="485"/>
      <c r="BZ370" s="485"/>
      <c r="CA370" s="485"/>
      <c r="CB370" s="485"/>
      <c r="CC370" s="37"/>
      <c r="CD370" s="317"/>
      <c r="CE370" s="317"/>
      <c r="CF370" s="8" t="s">
        <v>218</v>
      </c>
      <c r="CG370" s="72"/>
      <c r="CH370" s="320">
        <f>IF($J369=CH$7,$O369,
IF(CG369&gt;0,CG369-1,0))</f>
        <v>0</v>
      </c>
      <c r="CI370" s="320">
        <f ca="1">IF(OR($J369=CI$7,CH371=$O369),$O369,
IF(CH370&gt;0,CH370-1,0))</f>
        <v>0</v>
      </c>
      <c r="CJ370" s="320">
        <f t="shared" ref="CJ370" ca="1" si="1154">IF(OR($J369=CJ$7,CI371=$O369),$O369,
IF(CI370&gt;0,CI370-1,0))</f>
        <v>0</v>
      </c>
      <c r="CK370" s="320">
        <f t="shared" ref="CK370" ca="1" si="1155">IF(OR($J369=CK$7,CJ371=$O369),$O369,
IF(CJ370&gt;0,CJ370-1,0))</f>
        <v>0</v>
      </c>
      <c r="CL370" s="320">
        <f t="shared" ref="CL370" ca="1" si="1156">IF(OR($J369=CL$7,CK371=$O369),$O369,
IF(CK370&gt;0,CK370-1,0))</f>
        <v>0</v>
      </c>
      <c r="CM370" s="320">
        <f t="shared" ref="CM370" ca="1" si="1157">IF(OR($J369=CM$7,CL371=$O369),$O369,
IF(CL370&gt;0,CL370-1,0))</f>
        <v>0</v>
      </c>
      <c r="CN370" s="320">
        <f t="shared" ref="CN370" ca="1" si="1158">IF(OR($J369=CN$7,CM371=$O369),$O369,
IF(CM370&gt;0,CM370-1,0))</f>
        <v>0</v>
      </c>
      <c r="CO370" s="320">
        <f t="shared" ref="CO370" ca="1" si="1159">IF(OR($J369=CO$7,CN371=$O369),$O369,
IF(CN370&gt;0,CN370-1,0))</f>
        <v>0</v>
      </c>
      <c r="CP370" s="320">
        <f t="shared" ref="CP370" ca="1" si="1160">IF(OR($J369=CP$7,CO371=$O369),$O369,
IF(CO370&gt;0,CO370-1,0))</f>
        <v>0</v>
      </c>
      <c r="CQ370" s="320">
        <f t="shared" ref="CQ370" ca="1" si="1161">IF(OR($J369=CQ$7,CP371=$O369),$O369,
IF(CP370&gt;0,CP370-1,0))</f>
        <v>0</v>
      </c>
      <c r="CR370" s="320">
        <f t="shared" ref="CR370" ca="1" si="1162">IF(OR($J369=CR$7,CQ371=$O369),$O369,
IF(CQ370&gt;0,CQ370-1,0))</f>
        <v>0</v>
      </c>
      <c r="CS370" s="320">
        <f t="shared" ref="CS370" ca="1" si="1163">IF(OR($J369=CS$7,CR371=$O369),$O369,
IF(CR370&gt;0,CR370-1,0))</f>
        <v>0</v>
      </c>
      <c r="CT370" s="320">
        <f t="shared" ref="CT370" ca="1" si="1164">IF(OR($J369=CT$7,CS371=$O369),$O369,
IF(CS370&gt;0,CS370-1,0))</f>
        <v>0</v>
      </c>
      <c r="CU370" s="320">
        <f t="shared" ref="CU370" ca="1" si="1165">IF(OR($J369=CU$7,CT371=$O369),$O369,
IF(CT370&gt;0,CT370-1,0))</f>
        <v>0</v>
      </c>
      <c r="CV370" s="320">
        <f t="shared" ref="CV370" ca="1" si="1166">IF(OR($J369=CV$7,CU371=$O369),$O369,
IF(CU370&gt;0,CU370-1,0))</f>
        <v>0</v>
      </c>
      <c r="CW370" s="320">
        <f t="shared" ref="CW370" ca="1" si="1167">IF(OR($J369=CW$7,CV371=$O369),$O369,
IF(CV370&gt;0,CV370-1,0))</f>
        <v>0</v>
      </c>
      <c r="CX370" s="320">
        <f t="shared" ref="CX370" ca="1" si="1168">IF(OR($J369=CX$7,CW371=$O369),$O369,
IF(CW370&gt;0,CW370-1,0))</f>
        <v>0</v>
      </c>
      <c r="CY370" s="320">
        <f t="shared" ref="CY370" ca="1" si="1169">IF(OR($J369=CY$7,CX371=$O369),$O369,
IF(CX370&gt;0,CX370-1,0))</f>
        <v>0</v>
      </c>
      <c r="CZ370" s="320">
        <f t="shared" ref="CZ370" ca="1" si="1170">IF(OR($J369=CZ$7,CY371=$O369),$O369,
IF(CY370&gt;0,CY370-1,0))</f>
        <v>0</v>
      </c>
      <c r="DA370" s="320">
        <f t="shared" ref="DA370" ca="1" si="1171">IF(OR($J369=DA$7,CZ371=$O369),$O369,
IF(CZ370&gt;0,CZ370-1,0))</f>
        <v>0</v>
      </c>
    </row>
    <row r="371" spans="2:105" ht="15" hidden="1" customHeight="1" outlineLevel="1">
      <c r="B371" s="287"/>
      <c r="C371" s="310"/>
      <c r="D371" s="310"/>
      <c r="E371" s="310"/>
      <c r="F371" s="311" t="str">
        <f>_xlfn.IFNA(INDEX(Table_Def[[Asset category]:[Unit]],MATCH(Insert_Assets!C371,Table_Def[Asset category],0),2),"")</f>
        <v/>
      </c>
      <c r="G371" s="481"/>
      <c r="H371" s="440" t="s">
        <v>221</v>
      </c>
      <c r="I371" s="544">
        <f t="shared" si="1081"/>
        <v>0</v>
      </c>
      <c r="J371" s="378"/>
      <c r="K371" s="379"/>
      <c r="L371" s="544"/>
      <c r="M371" s="543">
        <f t="shared" si="1129"/>
        <v>1</v>
      </c>
      <c r="N371" s="544">
        <f t="shared" si="1079"/>
        <v>0</v>
      </c>
      <c r="O371" s="208">
        <f>_xlfn.IFNA(IF(INDEX(Table_Def[],MATCH(C371,Table_Def[Asset category],0),3)=0,20,INDEX(Table_Def[],MATCH(C371,Table_Def[Asset category],0),3)),0)</f>
        <v>0</v>
      </c>
      <c r="Q371" s="11"/>
      <c r="R371" s="208"/>
      <c r="S371" s="208"/>
      <c r="T371" s="208"/>
      <c r="U371" s="485"/>
      <c r="V371" s="485"/>
      <c r="W371" s="485"/>
      <c r="X371" s="485"/>
      <c r="Y371" s="485"/>
      <c r="Z371" s="485"/>
      <c r="AA371" s="485"/>
      <c r="AB371" s="485"/>
      <c r="AC371" s="485"/>
      <c r="AD371" s="485"/>
      <c r="AE371" s="485"/>
      <c r="AF371" s="485"/>
      <c r="AG371" s="485"/>
      <c r="AH371" s="485"/>
      <c r="AI371" s="485"/>
      <c r="AJ371" s="485"/>
      <c r="AK371" s="485"/>
      <c r="AL371" s="485"/>
      <c r="AM371" s="485"/>
      <c r="AN371" s="485"/>
      <c r="AO371" s="485"/>
      <c r="AP371" s="485"/>
      <c r="AQ371" s="485"/>
      <c r="AR371" s="485"/>
      <c r="AS371" s="485"/>
      <c r="AT371" s="485"/>
      <c r="AU371" s="485"/>
      <c r="AV371" s="485"/>
      <c r="AW371" s="485"/>
      <c r="AX371" s="485"/>
      <c r="AY371" s="485"/>
      <c r="AZ371" s="485"/>
      <c r="BA371" s="485"/>
      <c r="BB371" s="485"/>
      <c r="BC371" s="485"/>
      <c r="BD371" s="485"/>
      <c r="BE371" s="485"/>
      <c r="BF371" s="485"/>
      <c r="BG371" s="485"/>
      <c r="BH371" s="485"/>
      <c r="BI371" s="485"/>
      <c r="BJ371" s="485"/>
      <c r="BK371" s="485"/>
      <c r="BL371" s="485"/>
      <c r="BM371" s="485"/>
      <c r="BN371" s="485"/>
      <c r="BO371" s="485"/>
      <c r="BP371" s="485"/>
      <c r="BQ371" s="485"/>
      <c r="BR371" s="485"/>
      <c r="BS371" s="485"/>
      <c r="BT371" s="485"/>
      <c r="BU371" s="485"/>
      <c r="BV371" s="485"/>
      <c r="BW371" s="485"/>
      <c r="BX371" s="485"/>
      <c r="BY371" s="485"/>
      <c r="BZ371" s="485"/>
      <c r="CA371" s="485"/>
      <c r="CB371" s="485"/>
      <c r="CC371" s="37"/>
      <c r="CD371" s="317"/>
      <c r="CE371" s="317"/>
      <c r="CF371" s="8" t="s">
        <v>219</v>
      </c>
      <c r="CG371" s="72"/>
      <c r="CH371" s="320">
        <f t="shared" ref="CH371" ca="1" si="1172">IF(AND(CH370=$O369,CH370&gt;0),1,IF(CH370=0,0,OFFSET(CH370,,(CH370-$O369),1,1)-CH370+1))</f>
        <v>0</v>
      </c>
      <c r="CI371" s="320">
        <f ca="1">IF(AND(CI370=$O369,CI370&gt;0),1,IF(CI370=0,0,OFFSET(CI370,,(CI370-$O369),1,1)-CI370+1))</f>
        <v>0</v>
      </c>
      <c r="CJ371" s="320">
        <f t="shared" ref="CJ371:DA371" ca="1" si="1173">IF(AND(CJ370=$O369,CJ370&gt;0),1,IF(CJ370=0,0,OFFSET(CJ370,,(CJ370-$O369),1,1)-CJ370+1))</f>
        <v>0</v>
      </c>
      <c r="CK371" s="320">
        <f t="shared" ca="1" si="1173"/>
        <v>0</v>
      </c>
      <c r="CL371" s="320">
        <f t="shared" ca="1" si="1173"/>
        <v>0</v>
      </c>
      <c r="CM371" s="320">
        <f t="shared" ca="1" si="1173"/>
        <v>0</v>
      </c>
      <c r="CN371" s="320">
        <f t="shared" ca="1" si="1173"/>
        <v>0</v>
      </c>
      <c r="CO371" s="320">
        <f t="shared" ca="1" si="1173"/>
        <v>0</v>
      </c>
      <c r="CP371" s="320">
        <f t="shared" ca="1" si="1173"/>
        <v>0</v>
      </c>
      <c r="CQ371" s="320">
        <f t="shared" ca="1" si="1173"/>
        <v>0</v>
      </c>
      <c r="CR371" s="320">
        <f t="shared" ca="1" si="1173"/>
        <v>0</v>
      </c>
      <c r="CS371" s="320">
        <f t="shared" ca="1" si="1173"/>
        <v>0</v>
      </c>
      <c r="CT371" s="320">
        <f t="shared" ca="1" si="1173"/>
        <v>0</v>
      </c>
      <c r="CU371" s="320">
        <f t="shared" ca="1" si="1173"/>
        <v>0</v>
      </c>
      <c r="CV371" s="320">
        <f t="shared" ca="1" si="1173"/>
        <v>0</v>
      </c>
      <c r="CW371" s="320">
        <f t="shared" ca="1" si="1173"/>
        <v>0</v>
      </c>
      <c r="CX371" s="320">
        <f t="shared" ca="1" si="1173"/>
        <v>0</v>
      </c>
      <c r="CY371" s="320">
        <f t="shared" ca="1" si="1173"/>
        <v>0</v>
      </c>
      <c r="CZ371" s="320">
        <f t="shared" ca="1" si="1173"/>
        <v>0</v>
      </c>
      <c r="DA371" s="320">
        <f t="shared" ca="1" si="1173"/>
        <v>0</v>
      </c>
    </row>
    <row r="372" spans="2:105" ht="15" hidden="1" customHeight="1" outlineLevel="1">
      <c r="B372" s="287"/>
      <c r="C372" s="310"/>
      <c r="D372" s="310"/>
      <c r="E372" s="310"/>
      <c r="F372" s="311" t="str">
        <f>_xlfn.IFNA(INDEX(Table_Def[[Asset category]:[Unit]],MATCH(Insert_Assets!C372,Table_Def[Asset category],0),2),"")</f>
        <v/>
      </c>
      <c r="G372" s="481"/>
      <c r="H372" s="440" t="s">
        <v>221</v>
      </c>
      <c r="I372" s="544">
        <f t="shared" si="1081"/>
        <v>0</v>
      </c>
      <c r="J372" s="378"/>
      <c r="K372" s="379"/>
      <c r="L372" s="544">
        <f t="shared" ref="L372:L377" si="1174">SUMIF($K$21:$K$383,K372,$I$21:$I$383)</f>
        <v>0</v>
      </c>
      <c r="M372" s="543">
        <f t="shared" si="1129"/>
        <v>1</v>
      </c>
      <c r="N372" s="544">
        <f t="shared" si="1079"/>
        <v>0</v>
      </c>
      <c r="O372" s="208">
        <f>_xlfn.IFNA(IF(INDEX(Table_Def[],MATCH(C372,Table_Def[Asset category],0),3)=0,20,INDEX(Table_Def[],MATCH(C372,Table_Def[Asset category],0),3)),0)</f>
        <v>0</v>
      </c>
      <c r="Q372" s="11"/>
      <c r="R372" s="208"/>
      <c r="S372" s="208"/>
      <c r="T372" s="208"/>
      <c r="U372" s="485"/>
      <c r="V372" s="485"/>
      <c r="W372" s="485"/>
      <c r="X372" s="485"/>
      <c r="Y372" s="485"/>
      <c r="Z372" s="485"/>
      <c r="AA372" s="485"/>
      <c r="AB372" s="485"/>
      <c r="AC372" s="485"/>
      <c r="AD372" s="485"/>
      <c r="AE372" s="485"/>
      <c r="AF372" s="485"/>
      <c r="AG372" s="485"/>
      <c r="AH372" s="485"/>
      <c r="AI372" s="485"/>
      <c r="AJ372" s="485"/>
      <c r="AK372" s="485"/>
      <c r="AL372" s="485"/>
      <c r="AM372" s="485"/>
      <c r="AN372" s="485"/>
      <c r="AO372" s="485"/>
      <c r="AP372" s="485"/>
      <c r="AQ372" s="485"/>
      <c r="AR372" s="485"/>
      <c r="AS372" s="485"/>
      <c r="AT372" s="485"/>
      <c r="AU372" s="485"/>
      <c r="AV372" s="485"/>
      <c r="AW372" s="485"/>
      <c r="AX372" s="485"/>
      <c r="AY372" s="485"/>
      <c r="AZ372" s="485"/>
      <c r="BA372" s="485"/>
      <c r="BB372" s="485"/>
      <c r="BC372" s="485"/>
      <c r="BD372" s="485"/>
      <c r="BE372" s="485"/>
      <c r="BF372" s="485"/>
      <c r="BG372" s="485"/>
      <c r="BH372" s="485"/>
      <c r="BI372" s="485"/>
      <c r="BJ372" s="485"/>
      <c r="BK372" s="485"/>
      <c r="BL372" s="485"/>
      <c r="BM372" s="485"/>
      <c r="BN372" s="485"/>
      <c r="BO372" s="485"/>
      <c r="BP372" s="485"/>
      <c r="BQ372" s="485"/>
      <c r="BR372" s="485"/>
      <c r="BS372" s="485"/>
      <c r="BT372" s="485"/>
      <c r="BU372" s="485"/>
      <c r="BV372" s="485"/>
      <c r="BW372" s="485"/>
      <c r="BX372" s="485"/>
      <c r="BY372" s="485"/>
      <c r="BZ372" s="485"/>
      <c r="CA372" s="485"/>
      <c r="CB372" s="485"/>
      <c r="CC372" s="37"/>
      <c r="CD372" s="317"/>
      <c r="CE372" s="317"/>
      <c r="CF372" s="8" t="s">
        <v>205</v>
      </c>
      <c r="CH372" s="321">
        <f t="shared" ref="CH372:CL372" si="1175">IF($J369=CH$7,$I369*$M369,IF(CH370=$O369,$I369,
IF(CG372&gt;0,+CG372-CG373,0)))</f>
        <v>0</v>
      </c>
      <c r="CI372" s="321">
        <f t="shared" ca="1" si="1175"/>
        <v>0</v>
      </c>
      <c r="CJ372" s="321">
        <f t="shared" ca="1" si="1175"/>
        <v>0</v>
      </c>
      <c r="CK372" s="321">
        <f t="shared" ca="1" si="1175"/>
        <v>0</v>
      </c>
      <c r="CL372" s="321">
        <f t="shared" ca="1" si="1175"/>
        <v>0</v>
      </c>
      <c r="CM372" s="321">
        <f ca="1">IF($J369=CM$7,$I369*$M369,IF(CM370=$O369,$I369,
IF(CL372&gt;0,+CL372-CL373,0)))</f>
        <v>0</v>
      </c>
      <c r="CN372" s="321">
        <f t="shared" ref="CN372:DA372" ca="1" si="1176">IF($J369=CN$7,$I369*$M369,IF(CN370=$O369,$I369,
IF(CM372&gt;0,+CM372-CM373,0)))</f>
        <v>0</v>
      </c>
      <c r="CO372" s="321">
        <f t="shared" ca="1" si="1176"/>
        <v>0</v>
      </c>
      <c r="CP372" s="321">
        <f t="shared" ca="1" si="1176"/>
        <v>0</v>
      </c>
      <c r="CQ372" s="321">
        <f t="shared" ca="1" si="1176"/>
        <v>0</v>
      </c>
      <c r="CR372" s="321">
        <f t="shared" ca="1" si="1176"/>
        <v>0</v>
      </c>
      <c r="CS372" s="321">
        <f t="shared" ca="1" si="1176"/>
        <v>0</v>
      </c>
      <c r="CT372" s="321">
        <f t="shared" ca="1" si="1176"/>
        <v>0</v>
      </c>
      <c r="CU372" s="321">
        <f t="shared" ca="1" si="1176"/>
        <v>0</v>
      </c>
      <c r="CV372" s="321">
        <f t="shared" ca="1" si="1176"/>
        <v>0</v>
      </c>
      <c r="CW372" s="321">
        <f t="shared" ca="1" si="1176"/>
        <v>0</v>
      </c>
      <c r="CX372" s="321">
        <f t="shared" ca="1" si="1176"/>
        <v>0</v>
      </c>
      <c r="CY372" s="321">
        <f t="shared" ca="1" si="1176"/>
        <v>0</v>
      </c>
      <c r="CZ372" s="321">
        <f t="shared" ca="1" si="1176"/>
        <v>0</v>
      </c>
      <c r="DA372" s="321">
        <f t="shared" ca="1" si="1176"/>
        <v>0</v>
      </c>
    </row>
    <row r="373" spans="2:105" ht="15" hidden="1" customHeight="1" outlineLevel="1">
      <c r="B373" s="287"/>
      <c r="C373" s="310"/>
      <c r="D373" s="310"/>
      <c r="E373" s="310"/>
      <c r="F373" s="311" t="str">
        <f>_xlfn.IFNA(INDEX(Table_Def[[Asset category]:[Unit]],MATCH(Insert_Assets!C373,Table_Def[Asset category],0),2),"")</f>
        <v/>
      </c>
      <c r="G373" s="481"/>
      <c r="H373" s="440" t="s">
        <v>221</v>
      </c>
      <c r="I373" s="544">
        <f t="shared" si="1081"/>
        <v>0</v>
      </c>
      <c r="J373" s="378"/>
      <c r="K373" s="379"/>
      <c r="L373" s="544">
        <f t="shared" si="1174"/>
        <v>0</v>
      </c>
      <c r="M373" s="543">
        <f t="shared" si="1129"/>
        <v>1</v>
      </c>
      <c r="N373" s="544">
        <f t="shared" si="1079"/>
        <v>0</v>
      </c>
      <c r="O373" s="208">
        <f>_xlfn.IFNA(IF(INDEX(Table_Def[],MATCH(C373,Table_Def[Asset category],0),3)=0,20,INDEX(Table_Def[],MATCH(C373,Table_Def[Asset category],0),3)),0)</f>
        <v>0</v>
      </c>
      <c r="Q373" s="11"/>
      <c r="R373" s="208"/>
      <c r="S373" s="208"/>
      <c r="T373" s="208"/>
      <c r="U373" s="485"/>
      <c r="V373" s="485"/>
      <c r="W373" s="485"/>
      <c r="X373" s="485"/>
      <c r="Y373" s="485"/>
      <c r="Z373" s="485"/>
      <c r="AA373" s="485"/>
      <c r="AB373" s="485"/>
      <c r="AC373" s="485"/>
      <c r="AD373" s="485"/>
      <c r="AE373" s="485"/>
      <c r="AF373" s="485"/>
      <c r="AG373" s="485"/>
      <c r="AH373" s="485"/>
      <c r="AI373" s="485"/>
      <c r="AJ373" s="485"/>
      <c r="AK373" s="485"/>
      <c r="AL373" s="485"/>
      <c r="AM373" s="485"/>
      <c r="AN373" s="485"/>
      <c r="AO373" s="485"/>
      <c r="AP373" s="485"/>
      <c r="AQ373" s="485"/>
      <c r="AR373" s="485"/>
      <c r="AS373" s="485"/>
      <c r="AT373" s="485"/>
      <c r="AU373" s="485"/>
      <c r="AV373" s="485"/>
      <c r="AW373" s="485"/>
      <c r="AX373" s="485"/>
      <c r="AY373" s="485"/>
      <c r="AZ373" s="485"/>
      <c r="BA373" s="485"/>
      <c r="BB373" s="485"/>
      <c r="BC373" s="485"/>
      <c r="BD373" s="485"/>
      <c r="BE373" s="485"/>
      <c r="BF373" s="485"/>
      <c r="BG373" s="485"/>
      <c r="BH373" s="485"/>
      <c r="BI373" s="485"/>
      <c r="BJ373" s="485"/>
      <c r="BK373" s="485"/>
      <c r="BL373" s="485"/>
      <c r="BM373" s="485"/>
      <c r="BN373" s="485"/>
      <c r="BO373" s="485"/>
      <c r="BP373" s="485"/>
      <c r="BQ373" s="485"/>
      <c r="BR373" s="485"/>
      <c r="BS373" s="485"/>
      <c r="BT373" s="485"/>
      <c r="BU373" s="485"/>
      <c r="BV373" s="485"/>
      <c r="BW373" s="485"/>
      <c r="BX373" s="485"/>
      <c r="BY373" s="485"/>
      <c r="BZ373" s="485"/>
      <c r="CA373" s="485"/>
      <c r="CB373" s="485"/>
      <c r="CC373" s="37"/>
      <c r="CD373" s="317"/>
      <c r="CE373" s="317"/>
      <c r="CF373" s="8" t="s">
        <v>206</v>
      </c>
      <c r="CG373" s="321"/>
      <c r="CH373" s="321" t="e">
        <f>IF(CH374&lt;1,0,CH375-CH374)</f>
        <v>#DIV/0!</v>
      </c>
      <c r="CI373" s="321" t="e">
        <f t="shared" ref="CI373:DA373" ca="1" si="1177">IF(CI374&lt;1,0,CI375-CI374)</f>
        <v>#DIV/0!</v>
      </c>
      <c r="CJ373" s="321" t="e">
        <f t="shared" ca="1" si="1177"/>
        <v>#DIV/0!</v>
      </c>
      <c r="CK373" s="321" t="e">
        <f t="shared" ca="1" si="1177"/>
        <v>#DIV/0!</v>
      </c>
      <c r="CL373" s="321" t="e">
        <f t="shared" ca="1" si="1177"/>
        <v>#DIV/0!</v>
      </c>
      <c r="CM373" s="321" t="e">
        <f t="shared" ca="1" si="1177"/>
        <v>#DIV/0!</v>
      </c>
      <c r="CN373" s="321" t="e">
        <f t="shared" ca="1" si="1177"/>
        <v>#DIV/0!</v>
      </c>
      <c r="CO373" s="321" t="e">
        <f t="shared" ca="1" si="1177"/>
        <v>#DIV/0!</v>
      </c>
      <c r="CP373" s="321" t="e">
        <f t="shared" ca="1" si="1177"/>
        <v>#DIV/0!</v>
      </c>
      <c r="CQ373" s="321" t="e">
        <f t="shared" ca="1" si="1177"/>
        <v>#DIV/0!</v>
      </c>
      <c r="CR373" s="321" t="e">
        <f t="shared" ca="1" si="1177"/>
        <v>#DIV/0!</v>
      </c>
      <c r="CS373" s="321" t="e">
        <f t="shared" ca="1" si="1177"/>
        <v>#DIV/0!</v>
      </c>
      <c r="CT373" s="321" t="e">
        <f t="shared" ca="1" si="1177"/>
        <v>#DIV/0!</v>
      </c>
      <c r="CU373" s="321" t="e">
        <f t="shared" ca="1" si="1177"/>
        <v>#DIV/0!</v>
      </c>
      <c r="CV373" s="321" t="e">
        <f t="shared" ca="1" si="1177"/>
        <v>#DIV/0!</v>
      </c>
      <c r="CW373" s="321" t="e">
        <f t="shared" ca="1" si="1177"/>
        <v>#DIV/0!</v>
      </c>
      <c r="CX373" s="321" t="e">
        <f t="shared" ca="1" si="1177"/>
        <v>#DIV/0!</v>
      </c>
      <c r="CY373" s="321" t="e">
        <f t="shared" ca="1" si="1177"/>
        <v>#DIV/0!</v>
      </c>
      <c r="CZ373" s="321" t="e">
        <f t="shared" ca="1" si="1177"/>
        <v>#DIV/0!</v>
      </c>
      <c r="DA373" s="321" t="e">
        <f t="shared" ca="1" si="1177"/>
        <v>#DIV/0!</v>
      </c>
    </row>
    <row r="374" spans="2:105" ht="15" hidden="1" customHeight="1" outlineLevel="1">
      <c r="B374" s="287"/>
      <c r="C374" s="310"/>
      <c r="D374" s="310"/>
      <c r="E374" s="310"/>
      <c r="F374" s="311" t="str">
        <f>_xlfn.IFNA(INDEX(Table_Def[[Asset category]:[Unit]],MATCH(Insert_Assets!C374,Table_Def[Asset category],0),2),"")</f>
        <v/>
      </c>
      <c r="G374" s="481"/>
      <c r="H374" s="440" t="s">
        <v>221</v>
      </c>
      <c r="I374" s="544">
        <f t="shared" si="1081"/>
        <v>0</v>
      </c>
      <c r="J374" s="378"/>
      <c r="K374" s="379"/>
      <c r="L374" s="544">
        <f t="shared" si="1174"/>
        <v>0</v>
      </c>
      <c r="M374" s="543">
        <f t="shared" si="1129"/>
        <v>1</v>
      </c>
      <c r="N374" s="544">
        <f t="shared" si="1079"/>
        <v>0</v>
      </c>
      <c r="O374" s="208">
        <f>_xlfn.IFNA(IF(INDEX(Table_Def[],MATCH(C374,Table_Def[Asset category],0),3)=0,20,INDEX(Table_Def[],MATCH(C374,Table_Def[Asset category],0),3)),0)</f>
        <v>0</v>
      </c>
      <c r="Q374" s="11"/>
      <c r="R374" s="208"/>
      <c r="S374" s="208"/>
      <c r="T374" s="208"/>
      <c r="U374" s="485"/>
      <c r="V374" s="485"/>
      <c r="W374" s="485"/>
      <c r="X374" s="485"/>
      <c r="Y374" s="485"/>
      <c r="Z374" s="485"/>
      <c r="AA374" s="485"/>
      <c r="AB374" s="485"/>
      <c r="AC374" s="485"/>
      <c r="AD374" s="485"/>
      <c r="AE374" s="485"/>
      <c r="AF374" s="485"/>
      <c r="AG374" s="485"/>
      <c r="AH374" s="485"/>
      <c r="AI374" s="485"/>
      <c r="AJ374" s="485"/>
      <c r="AK374" s="485"/>
      <c r="AL374" s="485"/>
      <c r="AM374" s="485"/>
      <c r="AN374" s="485"/>
      <c r="AO374" s="485"/>
      <c r="AP374" s="485"/>
      <c r="AQ374" s="485"/>
      <c r="AR374" s="485"/>
      <c r="AS374" s="485"/>
      <c r="AT374" s="485"/>
      <c r="AU374" s="485"/>
      <c r="AV374" s="485"/>
      <c r="AW374" s="485"/>
      <c r="AX374" s="485"/>
      <c r="AY374" s="485"/>
      <c r="AZ374" s="485"/>
      <c r="BA374" s="485"/>
      <c r="BB374" s="485"/>
      <c r="BC374" s="485"/>
      <c r="BD374" s="485"/>
      <c r="BE374" s="485"/>
      <c r="BF374" s="485"/>
      <c r="BG374" s="485"/>
      <c r="BH374" s="485"/>
      <c r="BI374" s="485"/>
      <c r="BJ374" s="485"/>
      <c r="BK374" s="485"/>
      <c r="BL374" s="485"/>
      <c r="BM374" s="485"/>
      <c r="BN374" s="485"/>
      <c r="BO374" s="485"/>
      <c r="BP374" s="485"/>
      <c r="BQ374" s="485"/>
      <c r="BR374" s="485"/>
      <c r="BS374" s="485"/>
      <c r="BT374" s="485"/>
      <c r="BU374" s="485"/>
      <c r="BV374" s="485"/>
      <c r="BW374" s="485"/>
      <c r="BX374" s="485"/>
      <c r="BY374" s="485"/>
      <c r="BZ374" s="485"/>
      <c r="CA374" s="485"/>
      <c r="CB374" s="485"/>
      <c r="CC374" s="37"/>
      <c r="CD374" s="317"/>
      <c r="CE374" s="317"/>
      <c r="CF374" s="8" t="s">
        <v>207</v>
      </c>
      <c r="CH374" s="321" t="e">
        <f>CH372*Insert_Finance!$D$32</f>
        <v>#DIV/0!</v>
      </c>
      <c r="CI374" s="321" t="e">
        <f ca="1">CI372*Insert_Finance!$D$32</f>
        <v>#DIV/0!</v>
      </c>
      <c r="CJ374" s="321" t="e">
        <f ca="1">CJ372*Insert_Finance!$D$32</f>
        <v>#DIV/0!</v>
      </c>
      <c r="CK374" s="321" t="e">
        <f ca="1">CK372*Insert_Finance!$D$32</f>
        <v>#DIV/0!</v>
      </c>
      <c r="CL374" s="321" t="e">
        <f ca="1">CL372*Insert_Finance!$D$32</f>
        <v>#DIV/0!</v>
      </c>
      <c r="CM374" s="321" t="e">
        <f ca="1">CM372*Insert_Finance!$D$32</f>
        <v>#DIV/0!</v>
      </c>
      <c r="CN374" s="321" t="e">
        <f ca="1">CN372*Insert_Finance!$D$32</f>
        <v>#DIV/0!</v>
      </c>
      <c r="CO374" s="321" t="e">
        <f ca="1">CO372*Insert_Finance!$D$32</f>
        <v>#DIV/0!</v>
      </c>
      <c r="CP374" s="321" t="e">
        <f ca="1">CP372*Insert_Finance!$D$32</f>
        <v>#DIV/0!</v>
      </c>
      <c r="CQ374" s="321" t="e">
        <f ca="1">CQ372*Insert_Finance!$D$32</f>
        <v>#DIV/0!</v>
      </c>
      <c r="CR374" s="321" t="e">
        <f ca="1">CR372*Insert_Finance!$D$32</f>
        <v>#DIV/0!</v>
      </c>
      <c r="CS374" s="321" t="e">
        <f ca="1">CS372*Insert_Finance!$D$32</f>
        <v>#DIV/0!</v>
      </c>
      <c r="CT374" s="321" t="e">
        <f ca="1">CT372*Insert_Finance!$D$32</f>
        <v>#DIV/0!</v>
      </c>
      <c r="CU374" s="321" t="e">
        <f ca="1">CU372*Insert_Finance!$D$32</f>
        <v>#DIV/0!</v>
      </c>
      <c r="CV374" s="321" t="e">
        <f ca="1">CV372*Insert_Finance!$D$32</f>
        <v>#DIV/0!</v>
      </c>
      <c r="CW374" s="321" t="e">
        <f ca="1">CW372*Insert_Finance!$D$32</f>
        <v>#DIV/0!</v>
      </c>
      <c r="CX374" s="321" t="e">
        <f ca="1">CX372*Insert_Finance!$D$32</f>
        <v>#DIV/0!</v>
      </c>
      <c r="CY374" s="321" t="e">
        <f ca="1">CY372*Insert_Finance!$D$32</f>
        <v>#DIV/0!</v>
      </c>
      <c r="CZ374" s="321" t="e">
        <f ca="1">CZ372*Insert_Finance!$D$32</f>
        <v>#DIV/0!</v>
      </c>
      <c r="DA374" s="321" t="e">
        <f ca="1">DA372*Insert_Finance!$D$32</f>
        <v>#DIV/0!</v>
      </c>
    </row>
    <row r="375" spans="2:105" ht="15" hidden="1" customHeight="1" outlineLevel="1">
      <c r="B375" s="287"/>
      <c r="C375" s="310"/>
      <c r="D375" s="310"/>
      <c r="E375" s="310"/>
      <c r="F375" s="311" t="str">
        <f>_xlfn.IFNA(INDEX(Table_Def[[Asset category]:[Unit]],MATCH(Insert_Assets!C375,Table_Def[Asset category],0),2),"")</f>
        <v/>
      </c>
      <c r="G375" s="481"/>
      <c r="H375" s="440" t="s">
        <v>221</v>
      </c>
      <c r="I375" s="544">
        <f t="shared" si="1081"/>
        <v>0</v>
      </c>
      <c r="J375" s="378"/>
      <c r="K375" s="379"/>
      <c r="L375" s="544">
        <f t="shared" si="1174"/>
        <v>0</v>
      </c>
      <c r="M375" s="543">
        <f t="shared" si="1129"/>
        <v>1</v>
      </c>
      <c r="N375" s="544">
        <f t="shared" si="1079"/>
        <v>0</v>
      </c>
      <c r="O375" s="208">
        <f>_xlfn.IFNA(IF(INDEX(Table_Def[],MATCH(C375,Table_Def[Asset category],0),3)=0,20,INDEX(Table_Def[],MATCH(C375,Table_Def[Asset category],0),3)),0)</f>
        <v>0</v>
      </c>
      <c r="Q375" s="11"/>
      <c r="R375" s="208"/>
      <c r="S375" s="208"/>
      <c r="T375" s="208"/>
      <c r="U375" s="485"/>
      <c r="V375" s="485"/>
      <c r="W375" s="485"/>
      <c r="X375" s="485"/>
      <c r="Y375" s="485"/>
      <c r="Z375" s="485"/>
      <c r="AA375" s="485"/>
      <c r="AB375" s="485"/>
      <c r="AC375" s="485"/>
      <c r="AD375" s="485"/>
      <c r="AE375" s="485"/>
      <c r="AF375" s="485"/>
      <c r="AG375" s="485"/>
      <c r="AH375" s="485"/>
      <c r="AI375" s="485"/>
      <c r="AJ375" s="485"/>
      <c r="AK375" s="485"/>
      <c r="AL375" s="485"/>
      <c r="AM375" s="485"/>
      <c r="AN375" s="485"/>
      <c r="AO375" s="485"/>
      <c r="AP375" s="485"/>
      <c r="AQ375" s="485"/>
      <c r="AR375" s="485"/>
      <c r="AS375" s="485"/>
      <c r="AT375" s="485"/>
      <c r="AU375" s="485"/>
      <c r="AV375" s="485"/>
      <c r="AW375" s="485"/>
      <c r="AX375" s="485"/>
      <c r="AY375" s="485"/>
      <c r="AZ375" s="485"/>
      <c r="BA375" s="485"/>
      <c r="BB375" s="485"/>
      <c r="BC375" s="485"/>
      <c r="BD375" s="485"/>
      <c r="BE375" s="485"/>
      <c r="BF375" s="485"/>
      <c r="BG375" s="485"/>
      <c r="BH375" s="485"/>
      <c r="BI375" s="485"/>
      <c r="BJ375" s="485"/>
      <c r="BK375" s="485"/>
      <c r="BL375" s="485"/>
      <c r="BM375" s="485"/>
      <c r="BN375" s="485"/>
      <c r="BO375" s="485"/>
      <c r="BP375" s="485"/>
      <c r="BQ375" s="485"/>
      <c r="BR375" s="485"/>
      <c r="BS375" s="485"/>
      <c r="BT375" s="485"/>
      <c r="BU375" s="485"/>
      <c r="BV375" s="485"/>
      <c r="BW375" s="485"/>
      <c r="BX375" s="485"/>
      <c r="BY375" s="485"/>
      <c r="BZ375" s="485"/>
      <c r="CA375" s="485"/>
      <c r="CB375" s="485"/>
      <c r="CC375" s="37"/>
      <c r="CD375" s="317"/>
      <c r="CE375" s="317"/>
      <c r="CF375" s="8" t="s">
        <v>208</v>
      </c>
      <c r="CG375" s="321"/>
      <c r="CH375" s="321">
        <f ca="1">IF(CH372=0,0,
IF(CH372&lt;1,0,
IF($O369-CH370&lt;&gt;$O369,-PMT(Insert_Finance!$D$32,$O369,OFFSET(CH372,,(CH370-$O369),1,1),0,0),
IF(CH370=0,0,CG375))))</f>
        <v>0</v>
      </c>
      <c r="CI375" s="321">
        <f ca="1">IF(CI372=0,0,
IF(CI372&lt;1,0,
IF($O369-CI370&lt;&gt;$O369,-PMT(Insert_Finance!$D$32,$O369,OFFSET(CI372,,(CI370-$O369),1,1),0,0),
IF(CI370=0,0,CH375))))</f>
        <v>0</v>
      </c>
      <c r="CJ375" s="321">
        <f ca="1">IF(CJ372=0,0,
IF(CJ372&lt;1,0,
IF($O369-CJ370&lt;&gt;$O369,-PMT(Insert_Finance!$D$32,$O369,OFFSET(CJ372,,(CJ370-$O369),1,1),0,0),
IF(CJ370=0,0,CI375))))</f>
        <v>0</v>
      </c>
      <c r="CK375" s="321">
        <f ca="1">IF(CK372=0,0,
IF(CK372&lt;1,0,
IF($O369-CK370&lt;&gt;$O369,-PMT(Insert_Finance!$D$32,$O369,OFFSET(CK372,,(CK370-$O369),1,1),0,0),
IF(CK370=0,0,CJ375))))</f>
        <v>0</v>
      </c>
      <c r="CL375" s="321">
        <f ca="1">IF(CL372=0,0,
IF(CL372&lt;1,0,
IF($O369-CL370&lt;&gt;$O369,-PMT(Insert_Finance!$D$32,$O369,OFFSET(CL372,,(CL370-$O369),1,1),0,0),
IF(CL370=0,0,CK375))))</f>
        <v>0</v>
      </c>
      <c r="CM375" s="321">
        <f ca="1">IF(CM372=0,0,
IF(CM372&lt;1,0,
IF($O369-CM370&lt;&gt;$O369,-PMT(Insert_Finance!$D$32,$O369,OFFSET(CM372,,(CM370-$O369),1,1),0,0),
IF(CM370=0,0,CL375))))</f>
        <v>0</v>
      </c>
      <c r="CN375" s="321">
        <f ca="1">IF(CN372=0,0,
IF(CN372&lt;1,0,
IF($O369-CN370&lt;&gt;$O369,-PMT(Insert_Finance!$D$32,$O369,OFFSET(CN372,,(CN370-$O369),1,1),0,0),
IF(CN370=0,0,CM375))))</f>
        <v>0</v>
      </c>
      <c r="CO375" s="321">
        <f ca="1">IF(CO372=0,0,
IF(CO372&lt;1,0,
IF($O369-CO370&lt;&gt;$O369,-PMT(Insert_Finance!$D$32,$O369,OFFSET(CO372,,(CO370-$O369),1,1),0,0),
IF(CO370=0,0,CN375))))</f>
        <v>0</v>
      </c>
      <c r="CP375" s="321">
        <f ca="1">IF(CP372=0,0,
IF(CP372&lt;1,0,
IF($O369-CP370&lt;&gt;$O369,-PMT(Insert_Finance!$D$32,$O369,OFFSET(CP372,,(CP370-$O369),1,1),0,0),
IF(CP370=0,0,CO375))))</f>
        <v>0</v>
      </c>
      <c r="CQ375" s="321">
        <f ca="1">IF(CQ372=0,0,
IF(CQ372&lt;1,0,
IF($O369-CQ370&lt;&gt;$O369,-PMT(Insert_Finance!$D$32,$O369,OFFSET(CQ372,,(CQ370-$O369),1,1),0,0),
IF(CQ370=0,0,CP375))))</f>
        <v>0</v>
      </c>
      <c r="CR375" s="321">
        <f ca="1">IF(CR372=0,0,
IF(CR372&lt;1,0,
IF($O369-CR370&lt;&gt;$O369,-PMT(Insert_Finance!$D$32,$O369,OFFSET(CR372,,(CR370-$O369),1,1),0,0),
IF(CR370=0,0,CQ375))))</f>
        <v>0</v>
      </c>
      <c r="CS375" s="321">
        <f ca="1">IF(CS372=0,0,
IF(CS372&lt;1,0,
IF($O369-CS370&lt;&gt;$O369,-PMT(Insert_Finance!$D$32,$O369,OFFSET(CS372,,(CS370-$O369),1,1),0,0),
IF(CS370=0,0,CR375))))</f>
        <v>0</v>
      </c>
      <c r="CT375" s="321">
        <f ca="1">IF(CT372=0,0,
IF(CT372&lt;1,0,
IF($O369-CT370&lt;&gt;$O369,-PMT(Insert_Finance!$D$32,$O369,OFFSET(CT372,,(CT370-$O369),1,1),0,0),
IF(CT370=0,0,CS375))))</f>
        <v>0</v>
      </c>
      <c r="CU375" s="321">
        <f ca="1">IF(CU372=0,0,
IF(CU372&lt;1,0,
IF($O369-CU370&lt;&gt;$O369,-PMT(Insert_Finance!$D$32,$O369,OFFSET(CU372,,(CU370-$O369),1,1),0,0),
IF(CU370=0,0,CT375))))</f>
        <v>0</v>
      </c>
      <c r="CV375" s="321">
        <f ca="1">IF(CV372=0,0,
IF(CV372&lt;1,0,
IF($O369-CV370&lt;&gt;$O369,-PMT(Insert_Finance!$D$32,$O369,OFFSET(CV372,,(CV370-$O369),1,1),0,0),
IF(CV370=0,0,CU375))))</f>
        <v>0</v>
      </c>
      <c r="CW375" s="321">
        <f ca="1">IF(CW372=0,0,
IF(CW372&lt;1,0,
IF($O369-CW370&lt;&gt;$O369,-PMT(Insert_Finance!$D$32,$O369,OFFSET(CW372,,(CW370-$O369),1,1),0,0),
IF(CW370=0,0,CV375))))</f>
        <v>0</v>
      </c>
      <c r="CX375" s="321">
        <f ca="1">IF(CX372=0,0,
IF(CX372&lt;1,0,
IF($O369-CX370&lt;&gt;$O369,-PMT(Insert_Finance!$D$32,$O369,OFFSET(CX372,,(CX370-$O369),1,1),0,0),
IF(CX370=0,0,CW375))))</f>
        <v>0</v>
      </c>
      <c r="CY375" s="321">
        <f ca="1">IF(CY372=0,0,
IF(CY372&lt;1,0,
IF($O369-CY370&lt;&gt;$O369,-PMT(Insert_Finance!$D$32,$O369,OFFSET(CY372,,(CY370-$O369),1,1),0,0),
IF(CY370=0,0,CX375))))</f>
        <v>0</v>
      </c>
      <c r="CZ375" s="321">
        <f ca="1">IF(CZ372=0,0,
IF(CZ372&lt;1,0,
IF($O369-CZ370&lt;&gt;$O369,-PMT(Insert_Finance!$D$32,$O369,OFFSET(CZ372,,(CZ370-$O369),1,1),0,0),
IF(CZ370=0,0,CY375))))</f>
        <v>0</v>
      </c>
      <c r="DA375" s="321">
        <f ca="1">IF(DA372=0,0,
IF(DA372&lt;1,0,
IF($O369-DA370&lt;&gt;$O369,-PMT(Insert_Finance!$D$32,$O369,OFFSET(DA372,,(DA370-$O369),1,1),0,0),
IF(DA370=0,0,CZ375))))</f>
        <v>0</v>
      </c>
    </row>
    <row r="376" spans="2:105" ht="30" customHeight="1" collapsed="1">
      <c r="B376" s="287"/>
      <c r="C376" s="310"/>
      <c r="D376" s="310"/>
      <c r="E376" s="310"/>
      <c r="F376" s="311" t="str">
        <f>_xlfn.IFNA(INDEX(Table_Def[[Asset category]:[Unit]],MATCH(Insert_Assets!C376,Table_Def[Asset category],0),2),"")</f>
        <v/>
      </c>
      <c r="G376" s="481"/>
      <c r="H376" s="440" t="s">
        <v>221</v>
      </c>
      <c r="I376" s="544">
        <f t="shared" si="1081"/>
        <v>0</v>
      </c>
      <c r="J376" s="376"/>
      <c r="K376" s="377"/>
      <c r="L376" s="544">
        <f t="shared" si="1174"/>
        <v>0</v>
      </c>
      <c r="M376" s="543">
        <f t="shared" si="1129"/>
        <v>1</v>
      </c>
      <c r="N376" s="544">
        <f t="shared" si="1079"/>
        <v>0</v>
      </c>
      <c r="O376" s="208">
        <f>_xlfn.IFNA(IF(INDEX(Table_Def[],MATCH(C376,Table_Def[Asset category],0),3)=0,20,INDEX(Table_Def[],MATCH(C376,Table_Def[Asset category],0),3)),0)</f>
        <v>0</v>
      </c>
      <c r="Q376" s="11"/>
      <c r="R376" s="208"/>
      <c r="S376" s="208"/>
      <c r="T376" s="208"/>
      <c r="U376" s="485">
        <f>SUMIF($CH$7:$DA$7,U$16,$CH380:$DA380)</f>
        <v>0</v>
      </c>
      <c r="V376" s="485">
        <f>SUMIF($CH$7:$DA$7,U$16,$CH379:$DA379)</f>
        <v>0</v>
      </c>
      <c r="W376" s="485">
        <f>SUMIF($CH$7:$DA$7,U$16,$CH381:$DA381)</f>
        <v>0</v>
      </c>
      <c r="X376" s="485">
        <f>SUMIF($CH$7:$DA$7,X$16,$CH380:$DA380)</f>
        <v>0</v>
      </c>
      <c r="Y376" s="485">
        <f>SUMIF($CH$7:$DA$7,X$16,$CH379:$DA379)</f>
        <v>0</v>
      </c>
      <c r="Z376" s="485">
        <f>SUMIF($CH$7:$DA$7,X$16,$CH381:$DA381)</f>
        <v>0</v>
      </c>
      <c r="AA376" s="485">
        <f>SUMIF($CH$7:$DA$7,AA$16,$CH380:$DA380)</f>
        <v>0</v>
      </c>
      <c r="AB376" s="485">
        <f>SUMIF($CH$7:$DA$7,AA$16,$CH379:$DA379)</f>
        <v>0</v>
      </c>
      <c r="AC376" s="485">
        <f>SUMIF($CH$7:$DA$7,AA$16,$CH381:$DA381)</f>
        <v>0</v>
      </c>
      <c r="AD376" s="485">
        <f>SUMIF($CH$7:$DA$7,AD$16,$CH380:$DA380)</f>
        <v>0</v>
      </c>
      <c r="AE376" s="485">
        <f>SUMIF($CH$7:$DA$7,AD$16,$CH379:$DA379)</f>
        <v>0</v>
      </c>
      <c r="AF376" s="485">
        <f>SUMIF($CH$7:$DA$7,AD$16,$CH381:$DA381)</f>
        <v>0</v>
      </c>
      <c r="AG376" s="485">
        <f>SUMIF($CH$7:$DA$7,AG$16,$CH380:$DA380)</f>
        <v>0</v>
      </c>
      <c r="AH376" s="485">
        <f>SUMIF($CH$7:$DA$7,AG$16,$CH379:$DA379)</f>
        <v>0</v>
      </c>
      <c r="AI376" s="485">
        <f>SUMIF($CH$7:$DA$7,AG$16,$CH381:$DA381)</f>
        <v>0</v>
      </c>
      <c r="AJ376" s="485">
        <f>SUMIF($CH$7:$DA$7,AJ$16,$CH380:$DA380)</f>
        <v>0</v>
      </c>
      <c r="AK376" s="485">
        <f>SUMIF($CH$7:$DA$7,AJ$16,$CH379:$DA379)</f>
        <v>0</v>
      </c>
      <c r="AL376" s="485">
        <f>SUMIF($CH$7:$DA$7,AJ$16,$CH381:$DA381)</f>
        <v>0</v>
      </c>
      <c r="AM376" s="485">
        <f>SUMIF($CH$7:$DA$7,AM$16,$CH380:$DA380)</f>
        <v>0</v>
      </c>
      <c r="AN376" s="485">
        <f>SUMIF($CH$7:$DA$7,AM$16,$CH379:$DA379)</f>
        <v>0</v>
      </c>
      <c r="AO376" s="485">
        <f>SUMIF($CH$7:$DA$7,AM$16,$CH381:$DA381)</f>
        <v>0</v>
      </c>
      <c r="AP376" s="485">
        <f>SUMIF($CH$7:$DA$7,AP$16,$CH380:$DA380)</f>
        <v>0</v>
      </c>
      <c r="AQ376" s="485">
        <f>SUMIF($CH$7:$DA$7,AP$16,$CH379:$DA379)</f>
        <v>0</v>
      </c>
      <c r="AR376" s="485">
        <f>SUMIF($CH$7:$DA$7,AP$16,$CH381:$DA381)</f>
        <v>0</v>
      </c>
      <c r="AS376" s="485">
        <f>SUMIF($CH$7:$DA$7,AS$16,$CH380:$DA380)</f>
        <v>0</v>
      </c>
      <c r="AT376" s="485">
        <f>SUMIF($CH$7:$DA$7,AS$16,$CH379:$DA379)</f>
        <v>0</v>
      </c>
      <c r="AU376" s="485">
        <f>SUMIF($CH$7:$DA$7,AS$16,$CH381:$DA381)</f>
        <v>0</v>
      </c>
      <c r="AV376" s="485">
        <f>SUMIF($CH$7:$DA$7,AV$16,$CH380:$DA380)</f>
        <v>0</v>
      </c>
      <c r="AW376" s="485">
        <f>SUMIF($CH$7:$DA$7,AV$16,$CH379:$DA379)</f>
        <v>0</v>
      </c>
      <c r="AX376" s="485">
        <f>SUMIF($CH$7:$DA$7,AV$16,$CH381:$DA381)</f>
        <v>0</v>
      </c>
      <c r="AY376" s="485">
        <f>SUMIF($CH$7:$DA$7,AY$16,$CH380:$DA380)</f>
        <v>0</v>
      </c>
      <c r="AZ376" s="485">
        <f>SUMIF($CH$7:$DA$7,AY$16,$CH379:$DA379)</f>
        <v>0</v>
      </c>
      <c r="BA376" s="485">
        <f>SUMIF($CH$7:$DA$7,AY$16,$CH381:$DA381)</f>
        <v>0</v>
      </c>
      <c r="BB376" s="485">
        <f>SUMIF($CH$7:$DA$7,BB$16,$CH380:$DA380)</f>
        <v>0</v>
      </c>
      <c r="BC376" s="485">
        <f>SUMIF($CH$7:$DA$7,BB$16,$CH379:$DA379)</f>
        <v>0</v>
      </c>
      <c r="BD376" s="485">
        <f>SUMIF($CH$7:$DA$7,BB$16,$CH381:$DA381)</f>
        <v>0</v>
      </c>
      <c r="BE376" s="485">
        <f>SUMIF($CH$7:$DA$7,BE$16,$CH380:$DA380)</f>
        <v>0</v>
      </c>
      <c r="BF376" s="485">
        <f>SUMIF($CH$7:$DA$7,BE$16,$CH379:$DA379)</f>
        <v>0</v>
      </c>
      <c r="BG376" s="485">
        <f>SUMIF($CH$7:$DA$7,BE$16,$CH381:$DA381)</f>
        <v>0</v>
      </c>
      <c r="BH376" s="485">
        <f>SUMIF($CH$7:$DA$7,BH$16,$CH380:$DA380)</f>
        <v>0</v>
      </c>
      <c r="BI376" s="485">
        <f>SUMIF($CH$7:$DA$7,BH$16,$CH379:$DA379)</f>
        <v>0</v>
      </c>
      <c r="BJ376" s="485">
        <f>SUMIF($CH$7:$DA$7,BH$16,$CH381:$DA381)</f>
        <v>0</v>
      </c>
      <c r="BK376" s="485">
        <f>SUMIF($CH$7:$DA$7,BK$16,$CH380:$DA380)</f>
        <v>0</v>
      </c>
      <c r="BL376" s="485">
        <f>SUMIF($CH$7:$DA$7,BK$16,$CH379:$DA379)</f>
        <v>0</v>
      </c>
      <c r="BM376" s="485">
        <f>SUMIF($CH$7:$DA$7,BK$16,$CH381:$DA381)</f>
        <v>0</v>
      </c>
      <c r="BN376" s="485">
        <f>SUMIF($CH$7:$DA$7,BN$16,$CH380:$DA380)</f>
        <v>0</v>
      </c>
      <c r="BO376" s="485">
        <f>SUMIF($CH$7:$DA$7,BN$16,$CH379:$DA379)</f>
        <v>0</v>
      </c>
      <c r="BP376" s="485">
        <f>SUMIF($CH$7:$DA$7,BN$16,$CH381:$DA381)</f>
        <v>0</v>
      </c>
      <c r="BQ376" s="485">
        <f>SUMIF($CH$7:$DA$7,BQ$16,$CH380:$DA380)</f>
        <v>0</v>
      </c>
      <c r="BR376" s="485">
        <f>SUMIF($CH$7:$DA$7,BQ$16,$CH379:$DA379)</f>
        <v>0</v>
      </c>
      <c r="BS376" s="485">
        <f>SUMIF($CH$7:$DA$7,BQ$16,$CH381:$DA381)</f>
        <v>0</v>
      </c>
      <c r="BT376" s="485">
        <f>SUMIF($CH$7:$DA$7,BT$16,$CH380:$DA380)</f>
        <v>0</v>
      </c>
      <c r="BU376" s="485">
        <f>SUMIF($CH$7:$DA$7,BT$16,$CH379:$DA379)</f>
        <v>0</v>
      </c>
      <c r="BV376" s="485">
        <f>SUMIF($CH$7:$DA$7,BT$16,$CH381:$DA381)</f>
        <v>0</v>
      </c>
      <c r="BW376" s="485">
        <f>SUMIF($CH$7:$DA$7,BW$16,$CH380:$DA380)</f>
        <v>0</v>
      </c>
      <c r="BX376" s="485">
        <f>SUMIF($CH$7:$DA$7,BW$16,$CH379:$DA379)</f>
        <v>0</v>
      </c>
      <c r="BY376" s="485">
        <f>SUMIF($CH$7:$DA$7,BW$16,$CH381:$DA381)</f>
        <v>0</v>
      </c>
      <c r="BZ376" s="485">
        <f>SUMIF($CH$7:$DA$7,BZ$16,$CH380:$DA380)</f>
        <v>0</v>
      </c>
      <c r="CA376" s="485">
        <f>SUMIF($CH$7:$DA$7,BZ$16,$CH379:$DA379)</f>
        <v>0</v>
      </c>
      <c r="CB376" s="485">
        <f>SUMIF($CH$7:$DA$7,BZ$16,$CH381:$DA381)</f>
        <v>0</v>
      </c>
      <c r="CC376" s="37"/>
      <c r="CD376" s="317"/>
      <c r="CE376" s="317"/>
      <c r="CG376" s="72"/>
      <c r="CH376" s="321"/>
    </row>
    <row r="377" spans="2:105" ht="15" hidden="1" customHeight="1" outlineLevel="1">
      <c r="B377" s="287"/>
      <c r="C377" s="310"/>
      <c r="D377" s="310"/>
      <c r="E377" s="310"/>
      <c r="F377" s="311" t="str">
        <f>_xlfn.IFNA(INDEX(Table_Def[[Asset category]:[Unit]],MATCH(Insert_Assets!C377,Table_Def[Asset category],0),2),"")</f>
        <v/>
      </c>
      <c r="G377" s="481"/>
      <c r="H377" s="440" t="s">
        <v>221</v>
      </c>
      <c r="I377" s="544">
        <f t="shared" si="1081"/>
        <v>0</v>
      </c>
      <c r="J377" s="378"/>
      <c r="K377" s="379"/>
      <c r="L377" s="544">
        <f t="shared" si="1174"/>
        <v>0</v>
      </c>
      <c r="M377" s="543">
        <f t="shared" si="1129"/>
        <v>1</v>
      </c>
      <c r="N377" s="544">
        <f t="shared" si="1079"/>
        <v>0</v>
      </c>
      <c r="O377" s="208">
        <f>_xlfn.IFNA(IF(INDEX(Table_Def[],MATCH(C377,Table_Def[Asset category],0),3)=0,1,INDEX(Table_Def[],MATCH(C377,Table_Def[Asset category],0),3)),0)</f>
        <v>0</v>
      </c>
      <c r="Q377" s="11"/>
      <c r="R377" s="208"/>
      <c r="S377" s="208"/>
      <c r="T377" s="208"/>
      <c r="U377" s="485"/>
      <c r="V377" s="485"/>
      <c r="W377" s="485"/>
      <c r="X377" s="485"/>
      <c r="Y377" s="485"/>
      <c r="Z377" s="485"/>
      <c r="AA377" s="485"/>
      <c r="AB377" s="485"/>
      <c r="AC377" s="485"/>
      <c r="AD377" s="485"/>
      <c r="AE377" s="485"/>
      <c r="AF377" s="485"/>
      <c r="AG377" s="485"/>
      <c r="AH377" s="485"/>
      <c r="AI377" s="485"/>
      <c r="AJ377" s="485"/>
      <c r="AK377" s="485"/>
      <c r="AL377" s="485"/>
      <c r="AM377" s="485"/>
      <c r="AN377" s="485"/>
      <c r="AO377" s="485"/>
      <c r="AP377" s="485"/>
      <c r="AQ377" s="485"/>
      <c r="AR377" s="485"/>
      <c r="AS377" s="485"/>
      <c r="AT377" s="485"/>
      <c r="AU377" s="485"/>
      <c r="AV377" s="485"/>
      <c r="AW377" s="485"/>
      <c r="AX377" s="485"/>
      <c r="AY377" s="485"/>
      <c r="AZ377" s="485"/>
      <c r="BA377" s="485"/>
      <c r="BB377" s="485"/>
      <c r="BC377" s="485"/>
      <c r="BD377" s="485"/>
      <c r="BE377" s="485"/>
      <c r="BF377" s="485"/>
      <c r="BG377" s="485"/>
      <c r="BH377" s="485"/>
      <c r="BI377" s="485"/>
      <c r="BJ377" s="485"/>
      <c r="BK377" s="485"/>
      <c r="BL377" s="485"/>
      <c r="BM377" s="485"/>
      <c r="BN377" s="485"/>
      <c r="BO377" s="485"/>
      <c r="BP377" s="485"/>
      <c r="BQ377" s="485"/>
      <c r="BR377" s="485"/>
      <c r="BS377" s="485"/>
      <c r="BT377" s="485"/>
      <c r="BU377" s="485"/>
      <c r="BV377" s="485"/>
      <c r="BW377" s="485"/>
      <c r="BX377" s="485"/>
      <c r="BY377" s="485"/>
      <c r="BZ377" s="485"/>
      <c r="CA377" s="485"/>
      <c r="CB377" s="485"/>
      <c r="CC377" s="37"/>
      <c r="CD377" s="317"/>
      <c r="CE377" s="317"/>
      <c r="CF377" s="8" t="s">
        <v>218</v>
      </c>
      <c r="CG377" s="72"/>
      <c r="CH377" s="320">
        <f>IF($J376=CH$7,$O376,
IF(CG376&gt;0,CG376-1,0))</f>
        <v>0</v>
      </c>
      <c r="CI377" s="320">
        <f ca="1">IF(OR($J376=CI$7,CH378=$O376),$O376,
IF(CH377&gt;0,CH377-1,0))</f>
        <v>0</v>
      </c>
      <c r="CJ377" s="320">
        <f t="shared" ref="CJ377" ca="1" si="1178">IF(OR($J376=CJ$7,CI378=$O376),$O376,
IF(CI377&gt;0,CI377-1,0))</f>
        <v>0</v>
      </c>
      <c r="CK377" s="320">
        <f t="shared" ref="CK377" ca="1" si="1179">IF(OR($J376=CK$7,CJ378=$O376),$O376,
IF(CJ377&gt;0,CJ377-1,0))</f>
        <v>0</v>
      </c>
      <c r="CL377" s="320">
        <f t="shared" ref="CL377" ca="1" si="1180">IF(OR($J376=CL$7,CK378=$O376),$O376,
IF(CK377&gt;0,CK377-1,0))</f>
        <v>0</v>
      </c>
      <c r="CM377" s="320">
        <f t="shared" ref="CM377" ca="1" si="1181">IF(OR($J376=CM$7,CL378=$O376),$O376,
IF(CL377&gt;0,CL377-1,0))</f>
        <v>0</v>
      </c>
      <c r="CN377" s="320">
        <f t="shared" ref="CN377" ca="1" si="1182">IF(OR($J376=CN$7,CM378=$O376),$O376,
IF(CM377&gt;0,CM377-1,0))</f>
        <v>0</v>
      </c>
      <c r="CO377" s="320">
        <f t="shared" ref="CO377" ca="1" si="1183">IF(OR($J376=CO$7,CN378=$O376),$O376,
IF(CN377&gt;0,CN377-1,0))</f>
        <v>0</v>
      </c>
      <c r="CP377" s="320">
        <f t="shared" ref="CP377" ca="1" si="1184">IF(OR($J376=CP$7,CO378=$O376),$O376,
IF(CO377&gt;0,CO377-1,0))</f>
        <v>0</v>
      </c>
      <c r="CQ377" s="320">
        <f t="shared" ref="CQ377" ca="1" si="1185">IF(OR($J376=CQ$7,CP378=$O376),$O376,
IF(CP377&gt;0,CP377-1,0))</f>
        <v>0</v>
      </c>
      <c r="CR377" s="320">
        <f t="shared" ref="CR377" ca="1" si="1186">IF(OR($J376=CR$7,CQ378=$O376),$O376,
IF(CQ377&gt;0,CQ377-1,0))</f>
        <v>0</v>
      </c>
      <c r="CS377" s="320">
        <f t="shared" ref="CS377" ca="1" si="1187">IF(OR($J376=CS$7,CR378=$O376),$O376,
IF(CR377&gt;0,CR377-1,0))</f>
        <v>0</v>
      </c>
      <c r="CT377" s="320">
        <f t="shared" ref="CT377" ca="1" si="1188">IF(OR($J376=CT$7,CS378=$O376),$O376,
IF(CS377&gt;0,CS377-1,0))</f>
        <v>0</v>
      </c>
      <c r="CU377" s="320">
        <f t="shared" ref="CU377" ca="1" si="1189">IF(OR($J376=CU$7,CT378=$O376),$O376,
IF(CT377&gt;0,CT377-1,0))</f>
        <v>0</v>
      </c>
      <c r="CV377" s="320">
        <f t="shared" ref="CV377" ca="1" si="1190">IF(OR($J376=CV$7,CU378=$O376),$O376,
IF(CU377&gt;0,CU377-1,0))</f>
        <v>0</v>
      </c>
      <c r="CW377" s="320">
        <f t="shared" ref="CW377" ca="1" si="1191">IF(OR($J376=CW$7,CV378=$O376),$O376,
IF(CV377&gt;0,CV377-1,0))</f>
        <v>0</v>
      </c>
      <c r="CX377" s="320">
        <f t="shared" ref="CX377" ca="1" si="1192">IF(OR($J376=CX$7,CW378=$O376),$O376,
IF(CW377&gt;0,CW377-1,0))</f>
        <v>0</v>
      </c>
      <c r="CY377" s="320">
        <f t="shared" ref="CY377" ca="1" si="1193">IF(OR($J376=CY$7,CX378=$O376),$O376,
IF(CX377&gt;0,CX377-1,0))</f>
        <v>0</v>
      </c>
      <c r="CZ377" s="320">
        <f t="shared" ref="CZ377" ca="1" si="1194">IF(OR($J376=CZ$7,CY378=$O376),$O376,
IF(CY377&gt;0,CY377-1,0))</f>
        <v>0</v>
      </c>
      <c r="DA377" s="320">
        <f t="shared" ref="DA377" ca="1" si="1195">IF(OR($J376=DA$7,CZ378=$O376),$O376,
IF(CZ377&gt;0,CZ377-1,0))</f>
        <v>0</v>
      </c>
    </row>
    <row r="378" spans="2:105" ht="15" hidden="1" customHeight="1" outlineLevel="1">
      <c r="B378" s="287"/>
      <c r="C378" s="310"/>
      <c r="D378" s="310"/>
      <c r="E378" s="310"/>
      <c r="F378" s="311" t="str">
        <f>_xlfn.IFNA(INDEX(Table_Def[[Asset category]:[Unit]],MATCH(Insert_Assets!C378,Table_Def[Asset category],0),2),"")</f>
        <v/>
      </c>
      <c r="G378" s="481"/>
      <c r="H378" s="440" t="s">
        <v>221</v>
      </c>
      <c r="I378" s="544">
        <f t="shared" si="1081"/>
        <v>0</v>
      </c>
      <c r="J378" s="378"/>
      <c r="K378" s="379"/>
      <c r="L378" s="544"/>
      <c r="M378" s="543">
        <f t="shared" si="1129"/>
        <v>1</v>
      </c>
      <c r="N378" s="544">
        <f t="shared" si="1079"/>
        <v>0</v>
      </c>
      <c r="O378" s="208">
        <f>_xlfn.IFNA(IF(INDEX(Table_Def[],MATCH(C378,Table_Def[Asset category],0),3)=0,1,INDEX(Table_Def[],MATCH(C378,Table_Def[Asset category],0),3)),0)</f>
        <v>0</v>
      </c>
      <c r="Q378" s="11"/>
      <c r="R378" s="208"/>
      <c r="S378" s="208"/>
      <c r="T378" s="208"/>
      <c r="U378" s="485"/>
      <c r="V378" s="485"/>
      <c r="W378" s="485"/>
      <c r="X378" s="485"/>
      <c r="Y378" s="485"/>
      <c r="Z378" s="485"/>
      <c r="AA378" s="485"/>
      <c r="AB378" s="485"/>
      <c r="AC378" s="485"/>
      <c r="AD378" s="485"/>
      <c r="AE378" s="485"/>
      <c r="AF378" s="485"/>
      <c r="AG378" s="485"/>
      <c r="AH378" s="485"/>
      <c r="AI378" s="485"/>
      <c r="AJ378" s="485"/>
      <c r="AK378" s="485"/>
      <c r="AL378" s="485"/>
      <c r="AM378" s="485"/>
      <c r="AN378" s="485"/>
      <c r="AO378" s="485"/>
      <c r="AP378" s="485"/>
      <c r="AQ378" s="485"/>
      <c r="AR378" s="485"/>
      <c r="AS378" s="485"/>
      <c r="AT378" s="485"/>
      <c r="AU378" s="485"/>
      <c r="AV378" s="485"/>
      <c r="AW378" s="485"/>
      <c r="AX378" s="485"/>
      <c r="AY378" s="485"/>
      <c r="AZ378" s="485"/>
      <c r="BA378" s="485"/>
      <c r="BB378" s="485"/>
      <c r="BC378" s="485"/>
      <c r="BD378" s="485"/>
      <c r="BE378" s="485"/>
      <c r="BF378" s="485"/>
      <c r="BG378" s="485"/>
      <c r="BH378" s="485"/>
      <c r="BI378" s="485"/>
      <c r="BJ378" s="485"/>
      <c r="BK378" s="485"/>
      <c r="BL378" s="485"/>
      <c r="BM378" s="485"/>
      <c r="BN378" s="485"/>
      <c r="BO378" s="485"/>
      <c r="BP378" s="485"/>
      <c r="BQ378" s="485"/>
      <c r="BR378" s="485"/>
      <c r="BS378" s="485"/>
      <c r="BT378" s="485"/>
      <c r="BU378" s="485"/>
      <c r="BV378" s="485"/>
      <c r="BW378" s="485"/>
      <c r="BX378" s="485"/>
      <c r="BY378" s="485"/>
      <c r="BZ378" s="485"/>
      <c r="CA378" s="485"/>
      <c r="CB378" s="485"/>
      <c r="CC378" s="37"/>
      <c r="CD378" s="317"/>
      <c r="CE378" s="317"/>
      <c r="CF378" s="8" t="s">
        <v>219</v>
      </c>
      <c r="CG378" s="72"/>
      <c r="CH378" s="320">
        <f t="shared" ref="CH378" ca="1" si="1196">IF(AND(CH377=$O376,CH377&gt;0),1,IF(CH377=0,0,OFFSET(CH377,,(CH377-$O376),1,1)-CH377+1))</f>
        <v>0</v>
      </c>
      <c r="CI378" s="320">
        <f ca="1">IF(AND(CI377=$O376,CI377&gt;0),1,IF(CI377=0,0,OFFSET(CI377,,(CI377-$O376),1,1)-CI377+1))</f>
        <v>0</v>
      </c>
      <c r="CJ378" s="320">
        <f t="shared" ref="CJ378:DA378" ca="1" si="1197">IF(AND(CJ377=$O376,CJ377&gt;0),1,IF(CJ377=0,0,OFFSET(CJ377,,(CJ377-$O376),1,1)-CJ377+1))</f>
        <v>0</v>
      </c>
      <c r="CK378" s="320">
        <f t="shared" ca="1" si="1197"/>
        <v>0</v>
      </c>
      <c r="CL378" s="320">
        <f t="shared" ca="1" si="1197"/>
        <v>0</v>
      </c>
      <c r="CM378" s="320">
        <f t="shared" ca="1" si="1197"/>
        <v>0</v>
      </c>
      <c r="CN378" s="320">
        <f t="shared" ca="1" si="1197"/>
        <v>0</v>
      </c>
      <c r="CO378" s="320">
        <f t="shared" ca="1" si="1197"/>
        <v>0</v>
      </c>
      <c r="CP378" s="320">
        <f t="shared" ca="1" si="1197"/>
        <v>0</v>
      </c>
      <c r="CQ378" s="320">
        <f t="shared" ca="1" si="1197"/>
        <v>0</v>
      </c>
      <c r="CR378" s="320">
        <f t="shared" ca="1" si="1197"/>
        <v>0</v>
      </c>
      <c r="CS378" s="320">
        <f t="shared" ca="1" si="1197"/>
        <v>0</v>
      </c>
      <c r="CT378" s="320">
        <f t="shared" ca="1" si="1197"/>
        <v>0</v>
      </c>
      <c r="CU378" s="320">
        <f t="shared" ca="1" si="1197"/>
        <v>0</v>
      </c>
      <c r="CV378" s="320">
        <f t="shared" ca="1" si="1197"/>
        <v>0</v>
      </c>
      <c r="CW378" s="320">
        <f t="shared" ca="1" si="1197"/>
        <v>0</v>
      </c>
      <c r="CX378" s="320">
        <f t="shared" ca="1" si="1197"/>
        <v>0</v>
      </c>
      <c r="CY378" s="320">
        <f t="shared" ca="1" si="1197"/>
        <v>0</v>
      </c>
      <c r="CZ378" s="320">
        <f t="shared" ca="1" si="1197"/>
        <v>0</v>
      </c>
      <c r="DA378" s="320">
        <f t="shared" ca="1" si="1197"/>
        <v>0</v>
      </c>
    </row>
    <row r="379" spans="2:105" ht="15" hidden="1" customHeight="1" outlineLevel="1">
      <c r="B379" s="287"/>
      <c r="C379" s="310"/>
      <c r="D379" s="310"/>
      <c r="E379" s="310"/>
      <c r="F379" s="311" t="str">
        <f>_xlfn.IFNA(INDEX(Table_Def[[Asset category]:[Unit]],MATCH(Insert_Assets!C379,Table_Def[Asset category],0),2),"")</f>
        <v/>
      </c>
      <c r="G379" s="481"/>
      <c r="H379" s="440" t="s">
        <v>221</v>
      </c>
      <c r="I379" s="544">
        <f t="shared" si="1081"/>
        <v>0</v>
      </c>
      <c r="J379" s="378"/>
      <c r="K379" s="379"/>
      <c r="L379" s="544">
        <f t="shared" ref="L379:L389" si="1198">SUMIF($K$21:$K$383,K379,$I$21:$I$383)</f>
        <v>0</v>
      </c>
      <c r="M379" s="543">
        <f t="shared" si="1129"/>
        <v>1</v>
      </c>
      <c r="N379" s="544">
        <f t="shared" si="1079"/>
        <v>0</v>
      </c>
      <c r="O379" s="208">
        <f>_xlfn.IFNA(IF(INDEX(Table_Def[],MATCH(C379,Table_Def[Asset category],0),3)=0,1,INDEX(Table_Def[],MATCH(C379,Table_Def[Asset category],0),3)),0)</f>
        <v>0</v>
      </c>
      <c r="Q379" s="11"/>
      <c r="R379" s="208"/>
      <c r="S379" s="208"/>
      <c r="T379" s="208"/>
      <c r="U379" s="485"/>
      <c r="V379" s="485"/>
      <c r="W379" s="485"/>
      <c r="X379" s="485"/>
      <c r="Y379" s="485"/>
      <c r="Z379" s="485"/>
      <c r="AA379" s="485"/>
      <c r="AB379" s="485"/>
      <c r="AC379" s="485"/>
      <c r="AD379" s="485"/>
      <c r="AE379" s="485"/>
      <c r="AF379" s="485"/>
      <c r="AG379" s="485"/>
      <c r="AH379" s="485"/>
      <c r="AI379" s="485"/>
      <c r="AJ379" s="485"/>
      <c r="AK379" s="485"/>
      <c r="AL379" s="485"/>
      <c r="AM379" s="485"/>
      <c r="AN379" s="485"/>
      <c r="AO379" s="485"/>
      <c r="AP379" s="485"/>
      <c r="AQ379" s="485"/>
      <c r="AR379" s="485"/>
      <c r="AS379" s="485"/>
      <c r="AT379" s="485"/>
      <c r="AU379" s="485"/>
      <c r="AV379" s="485"/>
      <c r="AW379" s="485"/>
      <c r="AX379" s="485"/>
      <c r="AY379" s="485"/>
      <c r="AZ379" s="485"/>
      <c r="BA379" s="485"/>
      <c r="BB379" s="485"/>
      <c r="BC379" s="485"/>
      <c r="BD379" s="485"/>
      <c r="BE379" s="485"/>
      <c r="BF379" s="485"/>
      <c r="BG379" s="485"/>
      <c r="BH379" s="485"/>
      <c r="BI379" s="485"/>
      <c r="BJ379" s="485"/>
      <c r="BK379" s="485"/>
      <c r="BL379" s="485"/>
      <c r="BM379" s="485"/>
      <c r="BN379" s="485"/>
      <c r="BO379" s="485"/>
      <c r="BP379" s="485"/>
      <c r="BQ379" s="485"/>
      <c r="BR379" s="485"/>
      <c r="BS379" s="485"/>
      <c r="BT379" s="485"/>
      <c r="BU379" s="485"/>
      <c r="BV379" s="485"/>
      <c r="BW379" s="485"/>
      <c r="BX379" s="485"/>
      <c r="BY379" s="485"/>
      <c r="BZ379" s="485"/>
      <c r="CA379" s="485"/>
      <c r="CB379" s="485"/>
      <c r="CC379" s="37"/>
      <c r="CD379" s="317"/>
      <c r="CE379" s="317"/>
      <c r="CF379" s="8" t="s">
        <v>205</v>
      </c>
      <c r="CH379" s="321">
        <f t="shared" ref="CH379:CL379" si="1199">IF($J376=CH$7,$I376*$M376,IF(CH377=$O376,$I376,
IF(CG379&gt;0,+CG379-CG380,0)))</f>
        <v>0</v>
      </c>
      <c r="CI379" s="321">
        <f t="shared" ca="1" si="1199"/>
        <v>0</v>
      </c>
      <c r="CJ379" s="321">
        <f t="shared" ca="1" si="1199"/>
        <v>0</v>
      </c>
      <c r="CK379" s="321">
        <f t="shared" ca="1" si="1199"/>
        <v>0</v>
      </c>
      <c r="CL379" s="321">
        <f t="shared" ca="1" si="1199"/>
        <v>0</v>
      </c>
      <c r="CM379" s="321">
        <f ca="1">IF($J376=CM$7,$I376*$M376,IF(CM377=$O376,$I376,
IF(CL379&gt;0,+CL379-CL380,0)))</f>
        <v>0</v>
      </c>
      <c r="CN379" s="321">
        <f t="shared" ref="CN379:DA379" ca="1" si="1200">IF($J376=CN$7,$I376*$M376,IF(CN377=$O376,$I376,
IF(CM379&gt;0,+CM379-CM380,0)))</f>
        <v>0</v>
      </c>
      <c r="CO379" s="321">
        <f t="shared" ca="1" si="1200"/>
        <v>0</v>
      </c>
      <c r="CP379" s="321">
        <f t="shared" ca="1" si="1200"/>
        <v>0</v>
      </c>
      <c r="CQ379" s="321">
        <f t="shared" ca="1" si="1200"/>
        <v>0</v>
      </c>
      <c r="CR379" s="321">
        <f t="shared" ca="1" si="1200"/>
        <v>0</v>
      </c>
      <c r="CS379" s="321">
        <f t="shared" ca="1" si="1200"/>
        <v>0</v>
      </c>
      <c r="CT379" s="321">
        <f t="shared" ca="1" si="1200"/>
        <v>0</v>
      </c>
      <c r="CU379" s="321">
        <f t="shared" ca="1" si="1200"/>
        <v>0</v>
      </c>
      <c r="CV379" s="321">
        <f t="shared" ca="1" si="1200"/>
        <v>0</v>
      </c>
      <c r="CW379" s="321">
        <f t="shared" ca="1" si="1200"/>
        <v>0</v>
      </c>
      <c r="CX379" s="321">
        <f t="shared" ca="1" si="1200"/>
        <v>0</v>
      </c>
      <c r="CY379" s="321">
        <f t="shared" ca="1" si="1200"/>
        <v>0</v>
      </c>
      <c r="CZ379" s="321">
        <f t="shared" ca="1" si="1200"/>
        <v>0</v>
      </c>
      <c r="DA379" s="321">
        <f t="shared" ca="1" si="1200"/>
        <v>0</v>
      </c>
    </row>
    <row r="380" spans="2:105" ht="15" hidden="1" customHeight="1" outlineLevel="1">
      <c r="B380" s="287"/>
      <c r="C380" s="310"/>
      <c r="D380" s="310"/>
      <c r="E380" s="310"/>
      <c r="F380" s="311" t="str">
        <f>_xlfn.IFNA(INDEX(Table_Def[[Asset category]:[Unit]],MATCH(Insert_Assets!C380,Table_Def[Asset category],0),2),"")</f>
        <v/>
      </c>
      <c r="G380" s="481"/>
      <c r="H380" s="440" t="s">
        <v>221</v>
      </c>
      <c r="I380" s="544">
        <f t="shared" si="1081"/>
        <v>0</v>
      </c>
      <c r="J380" s="378"/>
      <c r="K380" s="379"/>
      <c r="L380" s="544">
        <f t="shared" si="1198"/>
        <v>0</v>
      </c>
      <c r="M380" s="543">
        <f t="shared" si="1129"/>
        <v>1</v>
      </c>
      <c r="N380" s="544">
        <f t="shared" si="1079"/>
        <v>0</v>
      </c>
      <c r="O380" s="208">
        <f>_xlfn.IFNA(IF(INDEX(Table_Def[],MATCH(C380,Table_Def[Asset category],0),3)=0,1,INDEX(Table_Def[],MATCH(C380,Table_Def[Asset category],0),3)),0)</f>
        <v>0</v>
      </c>
      <c r="Q380" s="11"/>
      <c r="R380" s="208"/>
      <c r="S380" s="208"/>
      <c r="T380" s="208"/>
      <c r="U380" s="485"/>
      <c r="V380" s="485"/>
      <c r="W380" s="485"/>
      <c r="X380" s="485"/>
      <c r="Y380" s="485"/>
      <c r="Z380" s="485"/>
      <c r="AA380" s="485"/>
      <c r="AB380" s="485"/>
      <c r="AC380" s="485"/>
      <c r="AD380" s="485"/>
      <c r="AE380" s="485"/>
      <c r="AF380" s="485"/>
      <c r="AG380" s="485"/>
      <c r="AH380" s="485"/>
      <c r="AI380" s="485"/>
      <c r="AJ380" s="485"/>
      <c r="AK380" s="485"/>
      <c r="AL380" s="485"/>
      <c r="AM380" s="485"/>
      <c r="AN380" s="485"/>
      <c r="AO380" s="485"/>
      <c r="AP380" s="485"/>
      <c r="AQ380" s="485"/>
      <c r="AR380" s="485"/>
      <c r="AS380" s="485"/>
      <c r="AT380" s="485"/>
      <c r="AU380" s="485"/>
      <c r="AV380" s="485"/>
      <c r="AW380" s="485"/>
      <c r="AX380" s="485"/>
      <c r="AY380" s="485"/>
      <c r="AZ380" s="485"/>
      <c r="BA380" s="485"/>
      <c r="BB380" s="485"/>
      <c r="BC380" s="485"/>
      <c r="BD380" s="485"/>
      <c r="BE380" s="485"/>
      <c r="BF380" s="485"/>
      <c r="BG380" s="485"/>
      <c r="BH380" s="485"/>
      <c r="BI380" s="485"/>
      <c r="BJ380" s="485"/>
      <c r="BK380" s="485"/>
      <c r="BL380" s="485"/>
      <c r="BM380" s="485"/>
      <c r="BN380" s="485"/>
      <c r="BO380" s="485"/>
      <c r="BP380" s="485"/>
      <c r="BQ380" s="485"/>
      <c r="BR380" s="485"/>
      <c r="BS380" s="485"/>
      <c r="BT380" s="485"/>
      <c r="BU380" s="485"/>
      <c r="BV380" s="485"/>
      <c r="BW380" s="485"/>
      <c r="BX380" s="485"/>
      <c r="BY380" s="485"/>
      <c r="BZ380" s="485"/>
      <c r="CA380" s="485"/>
      <c r="CB380" s="485"/>
      <c r="CC380" s="37"/>
      <c r="CD380" s="317"/>
      <c r="CE380" s="317"/>
      <c r="CF380" s="8" t="s">
        <v>206</v>
      </c>
      <c r="CG380" s="321"/>
      <c r="CH380" s="321" t="e">
        <f>IF(CH381&lt;1,0,CH382-CH381)</f>
        <v>#DIV/0!</v>
      </c>
      <c r="CI380" s="321" t="e">
        <f t="shared" ref="CI380:DA380" ca="1" si="1201">IF(CI381&lt;1,0,CI382-CI381)</f>
        <v>#DIV/0!</v>
      </c>
      <c r="CJ380" s="321" t="e">
        <f t="shared" ca="1" si="1201"/>
        <v>#DIV/0!</v>
      </c>
      <c r="CK380" s="321" t="e">
        <f t="shared" ca="1" si="1201"/>
        <v>#DIV/0!</v>
      </c>
      <c r="CL380" s="321" t="e">
        <f t="shared" ca="1" si="1201"/>
        <v>#DIV/0!</v>
      </c>
      <c r="CM380" s="321" t="e">
        <f t="shared" ca="1" si="1201"/>
        <v>#DIV/0!</v>
      </c>
      <c r="CN380" s="321" t="e">
        <f t="shared" ca="1" si="1201"/>
        <v>#DIV/0!</v>
      </c>
      <c r="CO380" s="321" t="e">
        <f t="shared" ca="1" si="1201"/>
        <v>#DIV/0!</v>
      </c>
      <c r="CP380" s="321" t="e">
        <f t="shared" ca="1" si="1201"/>
        <v>#DIV/0!</v>
      </c>
      <c r="CQ380" s="321" t="e">
        <f t="shared" ca="1" si="1201"/>
        <v>#DIV/0!</v>
      </c>
      <c r="CR380" s="321" t="e">
        <f t="shared" ca="1" si="1201"/>
        <v>#DIV/0!</v>
      </c>
      <c r="CS380" s="321" t="e">
        <f t="shared" ca="1" si="1201"/>
        <v>#DIV/0!</v>
      </c>
      <c r="CT380" s="321" t="e">
        <f t="shared" ca="1" si="1201"/>
        <v>#DIV/0!</v>
      </c>
      <c r="CU380" s="321" t="e">
        <f t="shared" ca="1" si="1201"/>
        <v>#DIV/0!</v>
      </c>
      <c r="CV380" s="321" t="e">
        <f t="shared" ca="1" si="1201"/>
        <v>#DIV/0!</v>
      </c>
      <c r="CW380" s="321" t="e">
        <f t="shared" ca="1" si="1201"/>
        <v>#DIV/0!</v>
      </c>
      <c r="CX380" s="321" t="e">
        <f t="shared" ca="1" si="1201"/>
        <v>#DIV/0!</v>
      </c>
      <c r="CY380" s="321" t="e">
        <f t="shared" ca="1" si="1201"/>
        <v>#DIV/0!</v>
      </c>
      <c r="CZ380" s="321" t="e">
        <f t="shared" ca="1" si="1201"/>
        <v>#DIV/0!</v>
      </c>
      <c r="DA380" s="321" t="e">
        <f t="shared" ca="1" si="1201"/>
        <v>#DIV/0!</v>
      </c>
    </row>
    <row r="381" spans="2:105" ht="15" hidden="1" customHeight="1" outlineLevel="1">
      <c r="B381" s="287"/>
      <c r="C381" s="310"/>
      <c r="D381" s="310"/>
      <c r="E381" s="310"/>
      <c r="F381" s="311" t="str">
        <f>_xlfn.IFNA(INDEX(Table_Def[[Asset category]:[Unit]],MATCH(Insert_Assets!C381,Table_Def[Asset category],0),2),"")</f>
        <v/>
      </c>
      <c r="G381" s="481"/>
      <c r="H381" s="440" t="s">
        <v>221</v>
      </c>
      <c r="I381" s="544">
        <f t="shared" si="1081"/>
        <v>0</v>
      </c>
      <c r="J381" s="378"/>
      <c r="K381" s="379"/>
      <c r="L381" s="544">
        <f t="shared" si="1198"/>
        <v>0</v>
      </c>
      <c r="M381" s="543">
        <f t="shared" si="1129"/>
        <v>1</v>
      </c>
      <c r="N381" s="544">
        <f t="shared" si="1079"/>
        <v>0</v>
      </c>
      <c r="O381" s="208">
        <f>_xlfn.IFNA(IF(INDEX(Table_Def[],MATCH(C381,Table_Def[Asset category],0),3)=0,1,INDEX(Table_Def[],MATCH(C381,Table_Def[Asset category],0),3)),0)</f>
        <v>0</v>
      </c>
      <c r="Q381" s="11"/>
      <c r="R381" s="208"/>
      <c r="S381" s="208"/>
      <c r="T381" s="208"/>
      <c r="U381" s="485"/>
      <c r="V381" s="485"/>
      <c r="W381" s="485"/>
      <c r="X381" s="485"/>
      <c r="Y381" s="485"/>
      <c r="Z381" s="485"/>
      <c r="AA381" s="485"/>
      <c r="AB381" s="485"/>
      <c r="AC381" s="485"/>
      <c r="AD381" s="485"/>
      <c r="AE381" s="485"/>
      <c r="AF381" s="485"/>
      <c r="AG381" s="485"/>
      <c r="AH381" s="485"/>
      <c r="AI381" s="485"/>
      <c r="AJ381" s="485"/>
      <c r="AK381" s="485"/>
      <c r="AL381" s="485"/>
      <c r="AM381" s="485"/>
      <c r="AN381" s="485"/>
      <c r="AO381" s="485"/>
      <c r="AP381" s="485"/>
      <c r="AQ381" s="485"/>
      <c r="AR381" s="485"/>
      <c r="AS381" s="485"/>
      <c r="AT381" s="485"/>
      <c r="AU381" s="485"/>
      <c r="AV381" s="485"/>
      <c r="AW381" s="485"/>
      <c r="AX381" s="485"/>
      <c r="AY381" s="485"/>
      <c r="AZ381" s="485"/>
      <c r="BA381" s="485"/>
      <c r="BB381" s="485"/>
      <c r="BC381" s="485"/>
      <c r="BD381" s="485"/>
      <c r="BE381" s="485"/>
      <c r="BF381" s="485"/>
      <c r="BG381" s="485"/>
      <c r="BH381" s="485"/>
      <c r="BI381" s="485"/>
      <c r="BJ381" s="485"/>
      <c r="BK381" s="485"/>
      <c r="BL381" s="485"/>
      <c r="BM381" s="485"/>
      <c r="BN381" s="485"/>
      <c r="BO381" s="485"/>
      <c r="BP381" s="485"/>
      <c r="BQ381" s="485"/>
      <c r="BR381" s="485"/>
      <c r="BS381" s="485"/>
      <c r="BT381" s="485"/>
      <c r="BU381" s="485"/>
      <c r="BV381" s="485"/>
      <c r="BW381" s="485"/>
      <c r="BX381" s="485"/>
      <c r="BY381" s="485"/>
      <c r="BZ381" s="485"/>
      <c r="CA381" s="485"/>
      <c r="CB381" s="485"/>
      <c r="CC381" s="37"/>
      <c r="CD381" s="317"/>
      <c r="CE381" s="317"/>
      <c r="CF381" s="8" t="s">
        <v>207</v>
      </c>
      <c r="CH381" s="321" t="e">
        <f>CH379*Insert_Finance!$D$32</f>
        <v>#DIV/0!</v>
      </c>
      <c r="CI381" s="321" t="e">
        <f ca="1">CI379*Insert_Finance!$D$32</f>
        <v>#DIV/0!</v>
      </c>
      <c r="CJ381" s="321" t="e">
        <f ca="1">CJ379*Insert_Finance!$D$32</f>
        <v>#DIV/0!</v>
      </c>
      <c r="CK381" s="321" t="e">
        <f ca="1">CK379*Insert_Finance!$D$32</f>
        <v>#DIV/0!</v>
      </c>
      <c r="CL381" s="321" t="e">
        <f ca="1">CL379*Insert_Finance!$D$32</f>
        <v>#DIV/0!</v>
      </c>
      <c r="CM381" s="321" t="e">
        <f ca="1">CM379*Insert_Finance!$D$32</f>
        <v>#DIV/0!</v>
      </c>
      <c r="CN381" s="321" t="e">
        <f ca="1">CN379*Insert_Finance!$D$32</f>
        <v>#DIV/0!</v>
      </c>
      <c r="CO381" s="321" t="e">
        <f ca="1">CO379*Insert_Finance!$D$32</f>
        <v>#DIV/0!</v>
      </c>
      <c r="CP381" s="321" t="e">
        <f ca="1">CP379*Insert_Finance!$D$32</f>
        <v>#DIV/0!</v>
      </c>
      <c r="CQ381" s="321" t="e">
        <f ca="1">CQ379*Insert_Finance!$D$32</f>
        <v>#DIV/0!</v>
      </c>
      <c r="CR381" s="321" t="e">
        <f ca="1">CR379*Insert_Finance!$D$32</f>
        <v>#DIV/0!</v>
      </c>
      <c r="CS381" s="321" t="e">
        <f ca="1">CS379*Insert_Finance!$D$32</f>
        <v>#DIV/0!</v>
      </c>
      <c r="CT381" s="321" t="e">
        <f ca="1">CT379*Insert_Finance!$D$32</f>
        <v>#DIV/0!</v>
      </c>
      <c r="CU381" s="321" t="e">
        <f ca="1">CU379*Insert_Finance!$D$32</f>
        <v>#DIV/0!</v>
      </c>
      <c r="CV381" s="321" t="e">
        <f ca="1">CV379*Insert_Finance!$D$32</f>
        <v>#DIV/0!</v>
      </c>
      <c r="CW381" s="321" t="e">
        <f ca="1">CW379*Insert_Finance!$D$32</f>
        <v>#DIV/0!</v>
      </c>
      <c r="CX381" s="321" t="e">
        <f ca="1">CX379*Insert_Finance!$D$32</f>
        <v>#DIV/0!</v>
      </c>
      <c r="CY381" s="321" t="e">
        <f ca="1">CY379*Insert_Finance!$D$32</f>
        <v>#DIV/0!</v>
      </c>
      <c r="CZ381" s="321" t="e">
        <f ca="1">CZ379*Insert_Finance!$D$32</f>
        <v>#DIV/0!</v>
      </c>
      <c r="DA381" s="321" t="e">
        <f ca="1">DA379*Insert_Finance!$D$32</f>
        <v>#DIV/0!</v>
      </c>
    </row>
    <row r="382" spans="2:105" ht="15" hidden="1" customHeight="1" outlineLevel="1">
      <c r="B382" s="287"/>
      <c r="C382" s="310"/>
      <c r="D382" s="310"/>
      <c r="E382" s="310"/>
      <c r="F382" s="311" t="str">
        <f>_xlfn.IFNA(INDEX(Table_Def[[Asset category]:[Unit]],MATCH(Insert_Assets!C382,Table_Def[Asset category],0),2),"")</f>
        <v/>
      </c>
      <c r="G382" s="481"/>
      <c r="H382" s="440" t="s">
        <v>221</v>
      </c>
      <c r="I382" s="544">
        <f t="shared" si="1081"/>
        <v>0</v>
      </c>
      <c r="J382" s="378"/>
      <c r="K382" s="379"/>
      <c r="L382" s="544">
        <f t="shared" si="1198"/>
        <v>0</v>
      </c>
      <c r="M382" s="543">
        <f t="shared" si="1129"/>
        <v>1</v>
      </c>
      <c r="N382" s="544">
        <f t="shared" si="1079"/>
        <v>0</v>
      </c>
      <c r="O382" s="208">
        <f>_xlfn.IFNA(IF(INDEX(Table_Def[],MATCH(C382,Table_Def[Asset category],0),3)=0,1,INDEX(Table_Def[],MATCH(C382,Table_Def[Asset category],0),3)),0)</f>
        <v>0</v>
      </c>
      <c r="Q382" s="11"/>
      <c r="R382" s="208"/>
      <c r="S382" s="208"/>
      <c r="T382" s="208"/>
      <c r="U382" s="485"/>
      <c r="V382" s="485"/>
      <c r="W382" s="485"/>
      <c r="X382" s="485"/>
      <c r="Y382" s="485"/>
      <c r="Z382" s="485"/>
      <c r="AA382" s="485"/>
      <c r="AB382" s="485"/>
      <c r="AC382" s="485"/>
      <c r="AD382" s="485"/>
      <c r="AE382" s="485"/>
      <c r="AF382" s="485"/>
      <c r="AG382" s="485"/>
      <c r="AH382" s="485"/>
      <c r="AI382" s="485"/>
      <c r="AJ382" s="485"/>
      <c r="AK382" s="485"/>
      <c r="AL382" s="485"/>
      <c r="AM382" s="485"/>
      <c r="AN382" s="485"/>
      <c r="AO382" s="485"/>
      <c r="AP382" s="485"/>
      <c r="AQ382" s="485"/>
      <c r="AR382" s="485"/>
      <c r="AS382" s="485"/>
      <c r="AT382" s="485"/>
      <c r="AU382" s="485"/>
      <c r="AV382" s="485"/>
      <c r="AW382" s="485"/>
      <c r="AX382" s="485"/>
      <c r="AY382" s="485"/>
      <c r="AZ382" s="485"/>
      <c r="BA382" s="485"/>
      <c r="BB382" s="485"/>
      <c r="BC382" s="485"/>
      <c r="BD382" s="485"/>
      <c r="BE382" s="485"/>
      <c r="BF382" s="485"/>
      <c r="BG382" s="485"/>
      <c r="BH382" s="485"/>
      <c r="BI382" s="485"/>
      <c r="BJ382" s="485"/>
      <c r="BK382" s="485"/>
      <c r="BL382" s="485"/>
      <c r="BM382" s="485"/>
      <c r="BN382" s="485"/>
      <c r="BO382" s="485"/>
      <c r="BP382" s="485"/>
      <c r="BQ382" s="485"/>
      <c r="BR382" s="485"/>
      <c r="BS382" s="485"/>
      <c r="BT382" s="485"/>
      <c r="BU382" s="485"/>
      <c r="BV382" s="485"/>
      <c r="BW382" s="485"/>
      <c r="BX382" s="485"/>
      <c r="BY382" s="485"/>
      <c r="BZ382" s="485"/>
      <c r="CA382" s="485"/>
      <c r="CB382" s="485"/>
      <c r="CC382" s="37"/>
      <c r="CD382" s="317"/>
      <c r="CE382" s="317"/>
      <c r="CF382" s="8" t="s">
        <v>208</v>
      </c>
      <c r="CG382" s="321"/>
      <c r="CH382" s="321">
        <f ca="1">IF(CH379=0,0,
IF(CH379&lt;1,0,
IF($O376-CH377&lt;&gt;$O376,-PMT(Insert_Finance!$D$32,$O376,OFFSET(CH379,,(CH377-$O376),1,1),0,0),
IF(CH377=0,0,CG382))))</f>
        <v>0</v>
      </c>
      <c r="CI382" s="321">
        <f ca="1">IF(CI379=0,0,
IF(CI379&lt;1,0,
IF($O376-CI377&lt;&gt;$O376,-PMT(Insert_Finance!$D$32,$O376,OFFSET(CI379,,(CI377-$O376),1,1),0,0),
IF(CI377=0,0,CH382))))</f>
        <v>0</v>
      </c>
      <c r="CJ382" s="321">
        <f ca="1">IF(CJ379=0,0,
IF(CJ379&lt;1,0,
IF($O376-CJ377&lt;&gt;$O376,-PMT(Insert_Finance!$D$32,$O376,OFFSET(CJ379,,(CJ377-$O376),1,1),0,0),
IF(CJ377=0,0,CI382))))</f>
        <v>0</v>
      </c>
      <c r="CK382" s="321">
        <f ca="1">IF(CK379=0,0,
IF(CK379&lt;1,0,
IF($O376-CK377&lt;&gt;$O376,-PMT(Insert_Finance!$D$32,$O376,OFFSET(CK379,,(CK377-$O376),1,1),0,0),
IF(CK377=0,0,CJ382))))</f>
        <v>0</v>
      </c>
      <c r="CL382" s="321">
        <f ca="1">IF(CL379=0,0,
IF(CL379&lt;1,0,
IF($O376-CL377&lt;&gt;$O376,-PMT(Insert_Finance!$D$32,$O376,OFFSET(CL379,,(CL377-$O376),1,1),0,0),
IF(CL377=0,0,CK382))))</f>
        <v>0</v>
      </c>
      <c r="CM382" s="321">
        <f ca="1">IF(CM379=0,0,
IF(CM379&lt;1,0,
IF($O376-CM377&lt;&gt;$O376,-PMT(Insert_Finance!$D$32,$O376,OFFSET(CM379,,(CM377-$O376),1,1),0,0),
IF(CM377=0,0,CL382))))</f>
        <v>0</v>
      </c>
      <c r="CN382" s="321">
        <f ca="1">IF(CN379=0,0,
IF(CN379&lt;1,0,
IF($O376-CN377&lt;&gt;$O376,-PMT(Insert_Finance!$D$32,$O376,OFFSET(CN379,,(CN377-$O376),1,1),0,0),
IF(CN377=0,0,CM382))))</f>
        <v>0</v>
      </c>
      <c r="CO382" s="321">
        <f ca="1">IF(CO379=0,0,
IF(CO379&lt;1,0,
IF($O376-CO377&lt;&gt;$O376,-PMT(Insert_Finance!$D$32,$O376,OFFSET(CO379,,(CO377-$O376),1,1),0,0),
IF(CO377=0,0,CN382))))</f>
        <v>0</v>
      </c>
      <c r="CP382" s="321">
        <f ca="1">IF(CP379=0,0,
IF(CP379&lt;1,0,
IF($O376-CP377&lt;&gt;$O376,-PMT(Insert_Finance!$D$32,$O376,OFFSET(CP379,,(CP377-$O376),1,1),0,0),
IF(CP377=0,0,CO382))))</f>
        <v>0</v>
      </c>
      <c r="CQ382" s="321">
        <f ca="1">IF(CQ379=0,0,
IF(CQ379&lt;1,0,
IF($O376-CQ377&lt;&gt;$O376,-PMT(Insert_Finance!$D$32,$O376,OFFSET(CQ379,,(CQ377-$O376),1,1),0,0),
IF(CQ377=0,0,CP382))))</f>
        <v>0</v>
      </c>
      <c r="CR382" s="321">
        <f ca="1">IF(CR379=0,0,
IF(CR379&lt;1,0,
IF($O376-CR377&lt;&gt;$O376,-PMT(Insert_Finance!$D$32,$O376,OFFSET(CR379,,(CR377-$O376),1,1),0,0),
IF(CR377=0,0,CQ382))))</f>
        <v>0</v>
      </c>
      <c r="CS382" s="321">
        <f ca="1">IF(CS379=0,0,
IF(CS379&lt;1,0,
IF($O376-CS377&lt;&gt;$O376,-PMT(Insert_Finance!$D$32,$O376,OFFSET(CS379,,(CS377-$O376),1,1),0,0),
IF(CS377=0,0,CR382))))</f>
        <v>0</v>
      </c>
      <c r="CT382" s="321">
        <f ca="1">IF(CT379=0,0,
IF(CT379&lt;1,0,
IF($O376-CT377&lt;&gt;$O376,-PMT(Insert_Finance!$D$32,$O376,OFFSET(CT379,,(CT377-$O376),1,1),0,0),
IF(CT377=0,0,CS382))))</f>
        <v>0</v>
      </c>
      <c r="CU382" s="321">
        <f ca="1">IF(CU379=0,0,
IF(CU379&lt;1,0,
IF($O376-CU377&lt;&gt;$O376,-PMT(Insert_Finance!$D$32,$O376,OFFSET(CU379,,(CU377-$O376),1,1),0,0),
IF(CU377=0,0,CT382))))</f>
        <v>0</v>
      </c>
      <c r="CV382" s="321">
        <f ca="1">IF(CV379=0,0,
IF(CV379&lt;1,0,
IF($O376-CV377&lt;&gt;$O376,-PMT(Insert_Finance!$D$32,$O376,OFFSET(CV379,,(CV377-$O376),1,1),0,0),
IF(CV377=0,0,CU382))))</f>
        <v>0</v>
      </c>
      <c r="CW382" s="321">
        <f ca="1">IF(CW379=0,0,
IF(CW379&lt;1,0,
IF($O376-CW377&lt;&gt;$O376,-PMT(Insert_Finance!$D$32,$O376,OFFSET(CW379,,(CW377-$O376),1,1),0,0),
IF(CW377=0,0,CV382))))</f>
        <v>0</v>
      </c>
      <c r="CX382" s="321">
        <f ca="1">IF(CX379=0,0,
IF(CX379&lt;1,0,
IF($O376-CX377&lt;&gt;$O376,-PMT(Insert_Finance!$D$32,$O376,OFFSET(CX379,,(CX377-$O376),1,1),0,0),
IF(CX377=0,0,CW382))))</f>
        <v>0</v>
      </c>
      <c r="CY382" s="321">
        <f ca="1">IF(CY379=0,0,
IF(CY379&lt;1,0,
IF($O376-CY377&lt;&gt;$O376,-PMT(Insert_Finance!$D$32,$O376,OFFSET(CY379,,(CY377-$O376),1,1),0,0),
IF(CY377=0,0,CX382))))</f>
        <v>0</v>
      </c>
      <c r="CZ382" s="321">
        <f ca="1">IF(CZ379=0,0,
IF(CZ379&lt;1,0,
IF($O376-CZ377&lt;&gt;$O376,-PMT(Insert_Finance!$D$32,$O376,OFFSET(CZ379,,(CZ377-$O376),1,1),0,0),
IF(CZ377=0,0,CY382))))</f>
        <v>0</v>
      </c>
      <c r="DA382" s="321">
        <f ca="1">IF(DA379=0,0,
IF(DA379&lt;1,0,
IF($O376-DA377&lt;&gt;$O376,-PMT(Insert_Finance!$D$32,$O376,OFFSET(DA379,,(DA377-$O376),1,1),0,0),
IF(DA377=0,0,CZ382))))</f>
        <v>0</v>
      </c>
    </row>
    <row r="383" spans="2:105" ht="30" customHeight="1" collapsed="1">
      <c r="B383" s="289"/>
      <c r="C383" s="310"/>
      <c r="D383" s="310"/>
      <c r="E383" s="310"/>
      <c r="F383" s="311" t="str">
        <f>_xlfn.IFNA(INDEX(Table_Def[[Asset category]:[Unit]],MATCH(Insert_Assets!C383,Table_Def[Asset category],0),2),"")</f>
        <v/>
      </c>
      <c r="G383" s="481"/>
      <c r="H383" s="440" t="s">
        <v>221</v>
      </c>
      <c r="I383" s="544">
        <f t="shared" si="1081"/>
        <v>0</v>
      </c>
      <c r="J383" s="376"/>
      <c r="K383" s="377"/>
      <c r="L383" s="544">
        <f t="shared" si="1198"/>
        <v>0</v>
      </c>
      <c r="M383" s="543">
        <f t="shared" si="1129"/>
        <v>1</v>
      </c>
      <c r="N383" s="544">
        <f t="shared" si="1079"/>
        <v>0</v>
      </c>
      <c r="O383" s="208">
        <f>_xlfn.IFNA(IF(INDEX(Table_Def[],MATCH(C383,Table_Def[Asset category],0),3)=0,20,INDEX(Table_Def[],MATCH(C383,Table_Def[Asset category],0),3)),0)</f>
        <v>0</v>
      </c>
      <c r="Q383" s="11"/>
      <c r="R383" s="208"/>
      <c r="S383" s="208"/>
      <c r="T383" s="208"/>
      <c r="U383" s="485">
        <f>SUMIF($CH$7:$DA$7,U$16,$CH387:$DA387)</f>
        <v>0</v>
      </c>
      <c r="V383" s="485">
        <f>SUMIF($CH$7:$DA$7,U$16,$CH386:$DA386)</f>
        <v>0</v>
      </c>
      <c r="W383" s="485">
        <f>SUMIF($CH$7:$DA$7,U$16,$CH388:$DA388)</f>
        <v>0</v>
      </c>
      <c r="X383" s="485">
        <f>SUMIF($CH$7:$DA$7,X$16,$CH387:$DA387)</f>
        <v>0</v>
      </c>
      <c r="Y383" s="485">
        <f>SUMIF($CH$7:$DA$7,X$16,$CH386:$DA386)</f>
        <v>0</v>
      </c>
      <c r="Z383" s="485">
        <f>SUMIF($CH$7:$DA$7,X$16,$CH388:$DA388)</f>
        <v>0</v>
      </c>
      <c r="AA383" s="485">
        <f>SUMIF($CH$7:$DA$7,AA$16,$CH387:$DA387)</f>
        <v>0</v>
      </c>
      <c r="AB383" s="485">
        <f>SUMIF($CH$7:$DA$7,AA$16,$CH386:$DA386)</f>
        <v>0</v>
      </c>
      <c r="AC383" s="485">
        <f>SUMIF($CH$7:$DA$7,AA$16,$CH388:$DA388)</f>
        <v>0</v>
      </c>
      <c r="AD383" s="485">
        <f>SUMIF($CH$7:$DA$7,AD$16,$CH387:$DA387)</f>
        <v>0</v>
      </c>
      <c r="AE383" s="485">
        <f>SUMIF($CH$7:$DA$7,AD$16,$CH386:$DA386)</f>
        <v>0</v>
      </c>
      <c r="AF383" s="485">
        <f>SUMIF($CH$7:$DA$7,AD$16,$CH388:$DA388)</f>
        <v>0</v>
      </c>
      <c r="AG383" s="485">
        <f>SUMIF($CH$7:$DA$7,AG$16,$CH387:$DA387)</f>
        <v>0</v>
      </c>
      <c r="AH383" s="485">
        <f>SUMIF($CH$7:$DA$7,AG$16,$CH386:$DA386)</f>
        <v>0</v>
      </c>
      <c r="AI383" s="485">
        <f>SUMIF($CH$7:$DA$7,AG$16,$CH388:$DA388)</f>
        <v>0</v>
      </c>
      <c r="AJ383" s="485">
        <f>SUMIF($CH$7:$DA$7,AJ$16,$CH387:$DA387)</f>
        <v>0</v>
      </c>
      <c r="AK383" s="485">
        <f>SUMIF($CH$7:$DA$7,AJ$16,$CH386:$DA386)</f>
        <v>0</v>
      </c>
      <c r="AL383" s="485">
        <f>SUMIF($CH$7:$DA$7,AJ$16,$CH388:$DA388)</f>
        <v>0</v>
      </c>
      <c r="AM383" s="485">
        <f>SUMIF($CH$7:$DA$7,AM$16,$CH387:$DA387)</f>
        <v>0</v>
      </c>
      <c r="AN383" s="485">
        <f>SUMIF($CH$7:$DA$7,AM$16,$CH386:$DA386)</f>
        <v>0</v>
      </c>
      <c r="AO383" s="485">
        <f>SUMIF($CH$7:$DA$7,AM$16,$CH388:$DA388)</f>
        <v>0</v>
      </c>
      <c r="AP383" s="485">
        <f>SUMIF($CH$7:$DA$7,AP$16,$CH387:$DA387)</f>
        <v>0</v>
      </c>
      <c r="AQ383" s="485">
        <f>SUMIF($CH$7:$DA$7,AP$16,$CH386:$DA386)</f>
        <v>0</v>
      </c>
      <c r="AR383" s="485">
        <f>SUMIF($CH$7:$DA$7,AP$16,$CH388:$DA388)</f>
        <v>0</v>
      </c>
      <c r="AS383" s="485">
        <f>SUMIF($CH$7:$DA$7,AS$16,$CH387:$DA387)</f>
        <v>0</v>
      </c>
      <c r="AT383" s="485">
        <f>SUMIF($CH$7:$DA$7,AS$16,$CH386:$DA386)</f>
        <v>0</v>
      </c>
      <c r="AU383" s="485">
        <f>SUMIF($CH$7:$DA$7,AS$16,$CH388:$DA388)</f>
        <v>0</v>
      </c>
      <c r="AV383" s="485">
        <f>SUMIF($CH$7:$DA$7,AV$16,$CH387:$DA387)</f>
        <v>0</v>
      </c>
      <c r="AW383" s="485">
        <f>SUMIF($CH$7:$DA$7,AV$16,$CH386:$DA386)</f>
        <v>0</v>
      </c>
      <c r="AX383" s="485">
        <f>SUMIF($CH$7:$DA$7,AV$16,$CH388:$DA388)</f>
        <v>0</v>
      </c>
      <c r="AY383" s="485">
        <f>SUMIF($CH$7:$DA$7,AY$16,$CH387:$DA387)</f>
        <v>0</v>
      </c>
      <c r="AZ383" s="485">
        <f>SUMIF($CH$7:$DA$7,AY$16,$CH386:$DA386)</f>
        <v>0</v>
      </c>
      <c r="BA383" s="485">
        <f>SUMIF($CH$7:$DA$7,AY$16,$CH388:$DA388)</f>
        <v>0</v>
      </c>
      <c r="BB383" s="485">
        <f>SUMIF($CH$7:$DA$7,BB$16,$CH387:$DA387)</f>
        <v>0</v>
      </c>
      <c r="BC383" s="485">
        <f>SUMIF($CH$7:$DA$7,BB$16,$CH386:$DA386)</f>
        <v>0</v>
      </c>
      <c r="BD383" s="485">
        <f>SUMIF($CH$7:$DA$7,BB$16,$CH388:$DA388)</f>
        <v>0</v>
      </c>
      <c r="BE383" s="485">
        <f>SUMIF($CH$7:$DA$7,BE$16,$CH387:$DA387)</f>
        <v>0</v>
      </c>
      <c r="BF383" s="485">
        <f>SUMIF($CH$7:$DA$7,BE$16,$CH386:$DA386)</f>
        <v>0</v>
      </c>
      <c r="BG383" s="485">
        <f>SUMIF($CH$7:$DA$7,BE$16,$CH388:$DA388)</f>
        <v>0</v>
      </c>
      <c r="BH383" s="485">
        <f>SUMIF($CH$7:$DA$7,BH$16,$CH387:$DA387)</f>
        <v>0</v>
      </c>
      <c r="BI383" s="485">
        <f>SUMIF($CH$7:$DA$7,BH$16,$CH386:$DA386)</f>
        <v>0</v>
      </c>
      <c r="BJ383" s="485">
        <f>SUMIF($CH$7:$DA$7,BH$16,$CH388:$DA388)</f>
        <v>0</v>
      </c>
      <c r="BK383" s="485">
        <f>SUMIF($CH$7:$DA$7,BK$16,$CH387:$DA387)</f>
        <v>0</v>
      </c>
      <c r="BL383" s="485">
        <f>SUMIF($CH$7:$DA$7,BK$16,$CH386:$DA386)</f>
        <v>0</v>
      </c>
      <c r="BM383" s="485">
        <f>SUMIF($CH$7:$DA$7,BK$16,$CH388:$DA388)</f>
        <v>0</v>
      </c>
      <c r="BN383" s="485">
        <f>SUMIF($CH$7:$DA$7,BN$16,$CH387:$DA387)</f>
        <v>0</v>
      </c>
      <c r="BO383" s="485">
        <f>SUMIF($CH$7:$DA$7,BN$16,$CH386:$DA386)</f>
        <v>0</v>
      </c>
      <c r="BP383" s="485">
        <f>SUMIF($CH$7:$DA$7,BN$16,$CH388:$DA388)</f>
        <v>0</v>
      </c>
      <c r="BQ383" s="485">
        <f>SUMIF($CH$7:$DA$7,BQ$16,$CH387:$DA387)</f>
        <v>0</v>
      </c>
      <c r="BR383" s="485">
        <f>SUMIF($CH$7:$DA$7,BQ$16,$CH386:$DA386)</f>
        <v>0</v>
      </c>
      <c r="BS383" s="485">
        <f>SUMIF($CH$7:$DA$7,BQ$16,$CH388:$DA388)</f>
        <v>0</v>
      </c>
      <c r="BT383" s="485">
        <f>SUMIF($CH$7:$DA$7,BT$16,$CH387:$DA387)</f>
        <v>0</v>
      </c>
      <c r="BU383" s="485">
        <f>SUMIF($CH$7:$DA$7,BT$16,$CH386:$DA386)</f>
        <v>0</v>
      </c>
      <c r="BV383" s="485">
        <f>SUMIF($CH$7:$DA$7,BT$16,$CH388:$DA388)</f>
        <v>0</v>
      </c>
      <c r="BW383" s="485">
        <f>SUMIF($CH$7:$DA$7,BW$16,$CH387:$DA387)</f>
        <v>0</v>
      </c>
      <c r="BX383" s="485">
        <f>SUMIF($CH$7:$DA$7,BW$16,$CH386:$DA386)</f>
        <v>0</v>
      </c>
      <c r="BY383" s="485">
        <f>SUMIF($CH$7:$DA$7,BW$16,$CH388:$DA388)</f>
        <v>0</v>
      </c>
      <c r="BZ383" s="485">
        <f>SUMIF($CH$7:$DA$7,BZ$16,$CH387:$DA387)</f>
        <v>0</v>
      </c>
      <c r="CA383" s="485">
        <f>SUMIF($CH$7:$DA$7,BZ$16,$CH386:$DA386)</f>
        <v>0</v>
      </c>
      <c r="CB383" s="485">
        <f>SUMIF($CH$7:$DA$7,BZ$16,$CH388:$DA388)</f>
        <v>0</v>
      </c>
      <c r="CC383" s="37"/>
      <c r="CD383" s="317"/>
      <c r="CE383" s="317"/>
      <c r="CG383" s="72"/>
      <c r="CH383" s="321"/>
    </row>
    <row r="384" spans="2:105" ht="14.65" hidden="1" customHeight="1" outlineLevel="1">
      <c r="B384" s="301"/>
      <c r="C384" s="11"/>
      <c r="I384" s="307">
        <f t="shared" si="1081"/>
        <v>0</v>
      </c>
      <c r="L384" s="381">
        <f t="shared" si="1198"/>
        <v>0</v>
      </c>
      <c r="M384" s="382">
        <f t="shared" ref="M384:M389" si="1202">IF(K384=0,1,1-(INDEX($C$11:$D$11,MATCH(K384,$C$11:$C$11,0),2)/L384))</f>
        <v>1</v>
      </c>
      <c r="N384" s="312">
        <f t="shared" si="1079"/>
        <v>0</v>
      </c>
      <c r="O384" s="319">
        <f>_xlfn.IFNA(INDEX(Table_Def[],MATCH(C384,Table_Def[Asset category],0),3),0)</f>
        <v>0</v>
      </c>
      <c r="Q384" s="11"/>
      <c r="R384" s="208"/>
      <c r="S384" s="208"/>
      <c r="T384" s="208"/>
      <c r="U384" s="316"/>
      <c r="V384" s="388"/>
      <c r="W384" s="388"/>
      <c r="X384" s="316"/>
      <c r="Y384" s="388"/>
      <c r="Z384" s="388"/>
      <c r="AA384" s="316"/>
      <c r="AB384" s="388"/>
      <c r="AC384" s="388"/>
      <c r="AD384" s="316"/>
      <c r="AE384" s="388"/>
      <c r="AF384" s="388"/>
      <c r="AG384" s="316"/>
      <c r="AH384" s="388"/>
      <c r="AI384" s="388"/>
      <c r="AJ384" s="316"/>
      <c r="AK384" s="388"/>
      <c r="AL384" s="388"/>
      <c r="AM384" s="316"/>
      <c r="AN384" s="388"/>
      <c r="AO384" s="388"/>
      <c r="AP384" s="316"/>
      <c r="AQ384" s="388"/>
      <c r="AR384" s="388"/>
      <c r="AS384" s="316"/>
      <c r="AT384" s="388"/>
      <c r="AU384" s="388"/>
      <c r="AV384" s="316"/>
      <c r="AW384" s="388"/>
      <c r="AX384" s="388"/>
      <c r="AY384" s="316"/>
      <c r="AZ384" s="388"/>
      <c r="BA384" s="388"/>
      <c r="BB384" s="316"/>
      <c r="BC384" s="388"/>
      <c r="BD384" s="388"/>
      <c r="BE384" s="316"/>
      <c r="BF384" s="388"/>
      <c r="BG384" s="388"/>
      <c r="BH384" s="316"/>
      <c r="BI384" s="388"/>
      <c r="BJ384" s="388"/>
      <c r="BK384" s="316"/>
      <c r="BL384" s="388"/>
      <c r="BM384" s="388"/>
      <c r="BN384" s="316"/>
      <c r="BO384" s="388"/>
      <c r="BP384" s="388"/>
      <c r="BQ384" s="316"/>
      <c r="BR384" s="388"/>
      <c r="BS384" s="388"/>
      <c r="BT384" s="316"/>
      <c r="BU384" s="388"/>
      <c r="BV384" s="388"/>
      <c r="BW384" s="316"/>
      <c r="BX384" s="388"/>
      <c r="BY384" s="388"/>
      <c r="BZ384" s="316"/>
      <c r="CA384" s="388"/>
      <c r="CB384" s="388"/>
      <c r="CC384" s="37"/>
      <c r="CD384" s="317"/>
      <c r="CE384" s="317"/>
      <c r="CF384" s="8" t="s">
        <v>218</v>
      </c>
      <c r="CG384" s="72"/>
      <c r="CH384" s="320">
        <f>IF($J383=CH$7,$O383,
IF(CG383&gt;0,CG383-1,0))</f>
        <v>0</v>
      </c>
      <c r="CI384" s="320">
        <f ca="1">IF(OR($J383=CI$7,CH385=$O383),$O383,
IF(CH384&gt;0,CH384-1,0))</f>
        <v>0</v>
      </c>
      <c r="CJ384" s="320">
        <f t="shared" ref="CJ384" ca="1" si="1203">IF(OR($J383=CJ$7,CI385=$O383),$O383,
IF(CI384&gt;0,CI384-1,0))</f>
        <v>0</v>
      </c>
      <c r="CK384" s="320">
        <f t="shared" ref="CK384" ca="1" si="1204">IF(OR($J383=CK$7,CJ385=$O383),$O383,
IF(CJ384&gt;0,CJ384-1,0))</f>
        <v>0</v>
      </c>
      <c r="CL384" s="320">
        <f t="shared" ref="CL384" ca="1" si="1205">IF(OR($J383=CL$7,CK385=$O383),$O383,
IF(CK384&gt;0,CK384-1,0))</f>
        <v>0</v>
      </c>
      <c r="CM384" s="320">
        <f t="shared" ref="CM384" ca="1" si="1206">IF(OR($J383=CM$7,CL385=$O383),$O383,
IF(CL384&gt;0,CL384-1,0))</f>
        <v>0</v>
      </c>
      <c r="CN384" s="320">
        <f t="shared" ref="CN384" ca="1" si="1207">IF(OR($J383=CN$7,CM385=$O383),$O383,
IF(CM384&gt;0,CM384-1,0))</f>
        <v>0</v>
      </c>
      <c r="CO384" s="320">
        <f t="shared" ref="CO384" ca="1" si="1208">IF(OR($J383=CO$7,CN385=$O383),$O383,
IF(CN384&gt;0,CN384-1,0))</f>
        <v>0</v>
      </c>
      <c r="CP384" s="320">
        <f t="shared" ref="CP384" ca="1" si="1209">IF(OR($J383=CP$7,CO385=$O383),$O383,
IF(CO384&gt;0,CO384-1,0))</f>
        <v>0</v>
      </c>
      <c r="CQ384" s="320">
        <f t="shared" ref="CQ384" ca="1" si="1210">IF(OR($J383=CQ$7,CP385=$O383),$O383,
IF(CP384&gt;0,CP384-1,0))</f>
        <v>0</v>
      </c>
      <c r="CR384" s="320">
        <f t="shared" ref="CR384" ca="1" si="1211">IF(OR($J383=CR$7,CQ385=$O383),$O383,
IF(CQ384&gt;0,CQ384-1,0))</f>
        <v>0</v>
      </c>
      <c r="CS384" s="320">
        <f t="shared" ref="CS384" ca="1" si="1212">IF(OR($J383=CS$7,CR385=$O383),$O383,
IF(CR384&gt;0,CR384-1,0))</f>
        <v>0</v>
      </c>
      <c r="CT384" s="320">
        <f t="shared" ref="CT384" ca="1" si="1213">IF(OR($J383=CT$7,CS385=$O383),$O383,
IF(CS384&gt;0,CS384-1,0))</f>
        <v>0</v>
      </c>
      <c r="CU384" s="320">
        <f t="shared" ref="CU384" ca="1" si="1214">IF(OR($J383=CU$7,CT385=$O383),$O383,
IF(CT384&gt;0,CT384-1,0))</f>
        <v>0</v>
      </c>
      <c r="CV384" s="320">
        <f t="shared" ref="CV384" ca="1" si="1215">IF(OR($J383=CV$7,CU385=$O383),$O383,
IF(CU384&gt;0,CU384-1,0))</f>
        <v>0</v>
      </c>
      <c r="CW384" s="320">
        <f t="shared" ref="CW384" ca="1" si="1216">IF(OR($J383=CW$7,CV385=$O383),$O383,
IF(CV384&gt;0,CV384-1,0))</f>
        <v>0</v>
      </c>
      <c r="CX384" s="320">
        <f t="shared" ref="CX384" ca="1" si="1217">IF(OR($J383=CX$7,CW385=$O383),$O383,
IF(CW384&gt;0,CW384-1,0))</f>
        <v>0</v>
      </c>
      <c r="CY384" s="320">
        <f t="shared" ref="CY384" ca="1" si="1218">IF(OR($J383=CY$7,CX385=$O383),$O383,
IF(CX384&gt;0,CX384-1,0))</f>
        <v>0</v>
      </c>
      <c r="CZ384" s="320">
        <f t="shared" ref="CZ384" ca="1" si="1219">IF(OR($J383=CZ$7,CY385=$O383),$O383,
IF(CY384&gt;0,CY384-1,0))</f>
        <v>0</v>
      </c>
      <c r="DA384" s="320">
        <f t="shared" ref="DA384" ca="1" si="1220">IF(OR($J383=DA$7,CZ385=$O383),$O383,
IF(CZ384&gt;0,CZ384-1,0))</f>
        <v>0</v>
      </c>
    </row>
    <row r="385" spans="2:105" ht="14.65" hidden="1" customHeight="1" outlineLevel="1">
      <c r="B385" s="301"/>
      <c r="C385" s="11"/>
      <c r="I385" s="307">
        <f t="shared" si="1081"/>
        <v>0</v>
      </c>
      <c r="L385" s="381">
        <f t="shared" si="1198"/>
        <v>0</v>
      </c>
      <c r="M385" s="382">
        <f t="shared" si="1202"/>
        <v>1</v>
      </c>
      <c r="N385" s="312">
        <f t="shared" si="1079"/>
        <v>0</v>
      </c>
      <c r="O385" s="319">
        <f>_xlfn.IFNA(INDEX(Table_Def[],MATCH(C385,Table_Def[Asset category],0),3),0)</f>
        <v>0</v>
      </c>
      <c r="Q385" s="11"/>
      <c r="R385" s="208"/>
      <c r="S385" s="208"/>
      <c r="T385" s="208"/>
      <c r="U385" s="316"/>
      <c r="V385" s="388"/>
      <c r="W385" s="388"/>
      <c r="X385" s="316"/>
      <c r="Y385" s="388"/>
      <c r="Z385" s="388"/>
      <c r="AA385" s="316"/>
      <c r="AB385" s="388"/>
      <c r="AC385" s="388"/>
      <c r="AD385" s="316"/>
      <c r="AE385" s="388"/>
      <c r="AF385" s="388"/>
      <c r="AG385" s="316"/>
      <c r="AH385" s="388"/>
      <c r="AI385" s="388"/>
      <c r="AJ385" s="316"/>
      <c r="AK385" s="388"/>
      <c r="AL385" s="388"/>
      <c r="AM385" s="316"/>
      <c r="AN385" s="388"/>
      <c r="AO385" s="388"/>
      <c r="AP385" s="316"/>
      <c r="AQ385" s="388"/>
      <c r="AR385" s="388"/>
      <c r="AS385" s="316"/>
      <c r="AT385" s="388"/>
      <c r="AU385" s="388"/>
      <c r="AV385" s="316"/>
      <c r="AW385" s="388"/>
      <c r="AX385" s="388"/>
      <c r="AY385" s="316"/>
      <c r="AZ385" s="388"/>
      <c r="BA385" s="388"/>
      <c r="BB385" s="316"/>
      <c r="BC385" s="388"/>
      <c r="BD385" s="388"/>
      <c r="BE385" s="316"/>
      <c r="BF385" s="388"/>
      <c r="BG385" s="388"/>
      <c r="BH385" s="316"/>
      <c r="BI385" s="388"/>
      <c r="BJ385" s="388"/>
      <c r="BK385" s="316"/>
      <c r="BL385" s="388"/>
      <c r="BM385" s="388"/>
      <c r="BN385" s="316"/>
      <c r="BO385" s="388"/>
      <c r="BP385" s="388"/>
      <c r="BQ385" s="316"/>
      <c r="BR385" s="388"/>
      <c r="BS385" s="388"/>
      <c r="BT385" s="316"/>
      <c r="BU385" s="388"/>
      <c r="BV385" s="388"/>
      <c r="BW385" s="316"/>
      <c r="BX385" s="388"/>
      <c r="BY385" s="388"/>
      <c r="BZ385" s="316"/>
      <c r="CA385" s="388"/>
      <c r="CB385" s="388"/>
      <c r="CC385" s="37"/>
      <c r="CD385" s="317"/>
      <c r="CE385" s="317"/>
      <c r="CF385" s="8" t="s">
        <v>219</v>
      </c>
      <c r="CG385" s="72"/>
      <c r="CH385" s="320">
        <f t="shared" ref="CH385" ca="1" si="1221">IF(AND(CH384=$O383,CH384&gt;0),1,IF(CH384=0,0,OFFSET(CH384,,(CH384-$O383),1,1)-CH384+1))</f>
        <v>0</v>
      </c>
      <c r="CI385" s="320">
        <f ca="1">IF(AND(CI384=$O383,CI384&gt;0),1,IF(CI384=0,0,OFFSET(CI384,,(CI384-$O383),1,1)-CI384+1))</f>
        <v>0</v>
      </c>
      <c r="CJ385" s="320">
        <f t="shared" ref="CJ385:DA385" ca="1" si="1222">IF(AND(CJ384=$O383,CJ384&gt;0),1,IF(CJ384=0,0,OFFSET(CJ384,,(CJ384-$O383),1,1)-CJ384+1))</f>
        <v>0</v>
      </c>
      <c r="CK385" s="320">
        <f t="shared" ca="1" si="1222"/>
        <v>0</v>
      </c>
      <c r="CL385" s="320">
        <f t="shared" ca="1" si="1222"/>
        <v>0</v>
      </c>
      <c r="CM385" s="320">
        <f t="shared" ca="1" si="1222"/>
        <v>0</v>
      </c>
      <c r="CN385" s="320">
        <f t="shared" ca="1" si="1222"/>
        <v>0</v>
      </c>
      <c r="CO385" s="320">
        <f t="shared" ca="1" si="1222"/>
        <v>0</v>
      </c>
      <c r="CP385" s="320">
        <f t="shared" ca="1" si="1222"/>
        <v>0</v>
      </c>
      <c r="CQ385" s="320">
        <f t="shared" ca="1" si="1222"/>
        <v>0</v>
      </c>
      <c r="CR385" s="320">
        <f t="shared" ca="1" si="1222"/>
        <v>0</v>
      </c>
      <c r="CS385" s="320">
        <f t="shared" ca="1" si="1222"/>
        <v>0</v>
      </c>
      <c r="CT385" s="320">
        <f t="shared" ca="1" si="1222"/>
        <v>0</v>
      </c>
      <c r="CU385" s="320">
        <f t="shared" ca="1" si="1222"/>
        <v>0</v>
      </c>
      <c r="CV385" s="320">
        <f t="shared" ca="1" si="1222"/>
        <v>0</v>
      </c>
      <c r="CW385" s="320">
        <f t="shared" ca="1" si="1222"/>
        <v>0</v>
      </c>
      <c r="CX385" s="320">
        <f t="shared" ca="1" si="1222"/>
        <v>0</v>
      </c>
      <c r="CY385" s="320">
        <f t="shared" ca="1" si="1222"/>
        <v>0</v>
      </c>
      <c r="CZ385" s="320">
        <f t="shared" ca="1" si="1222"/>
        <v>0</v>
      </c>
      <c r="DA385" s="320">
        <f t="shared" ca="1" si="1222"/>
        <v>0</v>
      </c>
    </row>
    <row r="386" spans="2:105" ht="14.65" hidden="1" customHeight="1" outlineLevel="1">
      <c r="B386" s="301"/>
      <c r="C386" s="11"/>
      <c r="I386" s="307">
        <f t="shared" si="1081"/>
        <v>0</v>
      </c>
      <c r="L386" s="381">
        <f t="shared" si="1198"/>
        <v>0</v>
      </c>
      <c r="M386" s="382">
        <f t="shared" si="1202"/>
        <v>1</v>
      </c>
      <c r="N386" s="312">
        <f t="shared" si="1079"/>
        <v>0</v>
      </c>
      <c r="O386" s="319">
        <f>_xlfn.IFNA(INDEX(Table_Def[],MATCH(C386,Table_Def[Asset category],0),3),0)</f>
        <v>0</v>
      </c>
      <c r="Q386" s="11"/>
      <c r="R386" s="208"/>
      <c r="S386" s="208"/>
      <c r="T386" s="208"/>
      <c r="U386" s="316"/>
      <c r="V386" s="388"/>
      <c r="W386" s="388"/>
      <c r="X386" s="316"/>
      <c r="Y386" s="388"/>
      <c r="Z386" s="388"/>
      <c r="AA386" s="316"/>
      <c r="AB386" s="388"/>
      <c r="AC386" s="388"/>
      <c r="AD386" s="316"/>
      <c r="AE386" s="388"/>
      <c r="AF386" s="388"/>
      <c r="AG386" s="316"/>
      <c r="AH386" s="388"/>
      <c r="AI386" s="388"/>
      <c r="AJ386" s="316"/>
      <c r="AK386" s="388"/>
      <c r="AL386" s="388"/>
      <c r="AM386" s="316"/>
      <c r="AN386" s="388"/>
      <c r="AO386" s="388"/>
      <c r="AP386" s="316"/>
      <c r="AQ386" s="388"/>
      <c r="AR386" s="388"/>
      <c r="AS386" s="316"/>
      <c r="AT386" s="388"/>
      <c r="AU386" s="388"/>
      <c r="AV386" s="316"/>
      <c r="AW386" s="388"/>
      <c r="AX386" s="388"/>
      <c r="AY386" s="316"/>
      <c r="AZ386" s="388"/>
      <c r="BA386" s="388"/>
      <c r="BB386" s="316"/>
      <c r="BC386" s="388"/>
      <c r="BD386" s="388"/>
      <c r="BE386" s="316"/>
      <c r="BF386" s="388"/>
      <c r="BG386" s="388"/>
      <c r="BH386" s="316"/>
      <c r="BI386" s="388"/>
      <c r="BJ386" s="388"/>
      <c r="BK386" s="316"/>
      <c r="BL386" s="388"/>
      <c r="BM386" s="388"/>
      <c r="BN386" s="316"/>
      <c r="BO386" s="388"/>
      <c r="BP386" s="388"/>
      <c r="BQ386" s="316"/>
      <c r="BR386" s="388"/>
      <c r="BS386" s="388"/>
      <c r="BT386" s="316"/>
      <c r="BU386" s="388"/>
      <c r="BV386" s="388"/>
      <c r="BW386" s="316"/>
      <c r="BX386" s="388"/>
      <c r="BY386" s="388"/>
      <c r="BZ386" s="316"/>
      <c r="CA386" s="388"/>
      <c r="CB386" s="388"/>
      <c r="CC386" s="37"/>
      <c r="CD386" s="317"/>
      <c r="CE386" s="317"/>
      <c r="CF386" s="8" t="s">
        <v>205</v>
      </c>
      <c r="CH386" s="321">
        <f t="shared" ref="CH386:CL386" si="1223">IF($J383=CH$7,$I383*$M383,IF(CH384=$O383,$I383,
IF(CG386&gt;0,+CG386-CG387,0)))</f>
        <v>0</v>
      </c>
      <c r="CI386" s="321">
        <f t="shared" ca="1" si="1223"/>
        <v>0</v>
      </c>
      <c r="CJ386" s="321">
        <f t="shared" ca="1" si="1223"/>
        <v>0</v>
      </c>
      <c r="CK386" s="321">
        <f t="shared" ca="1" si="1223"/>
        <v>0</v>
      </c>
      <c r="CL386" s="321">
        <f t="shared" ca="1" si="1223"/>
        <v>0</v>
      </c>
      <c r="CM386" s="321">
        <f ca="1">IF($J383=CM$7,$I383*$M383,IF(CM384=$O383,$I383,
IF(CL386&gt;0,+CL386-CL387,0)))</f>
        <v>0</v>
      </c>
      <c r="CN386" s="321">
        <f t="shared" ref="CN386:DA386" ca="1" si="1224">IF($J383=CN$7,$I383*$M383,IF(CN384=$O383,$I383,
IF(CM386&gt;0,+CM386-CM387,0)))</f>
        <v>0</v>
      </c>
      <c r="CO386" s="321">
        <f t="shared" ca="1" si="1224"/>
        <v>0</v>
      </c>
      <c r="CP386" s="321">
        <f t="shared" ca="1" si="1224"/>
        <v>0</v>
      </c>
      <c r="CQ386" s="321">
        <f t="shared" ca="1" si="1224"/>
        <v>0</v>
      </c>
      <c r="CR386" s="321">
        <f t="shared" ca="1" si="1224"/>
        <v>0</v>
      </c>
      <c r="CS386" s="321">
        <f t="shared" ca="1" si="1224"/>
        <v>0</v>
      </c>
      <c r="CT386" s="321">
        <f t="shared" ca="1" si="1224"/>
        <v>0</v>
      </c>
      <c r="CU386" s="321">
        <f t="shared" ca="1" si="1224"/>
        <v>0</v>
      </c>
      <c r="CV386" s="321">
        <f t="shared" ca="1" si="1224"/>
        <v>0</v>
      </c>
      <c r="CW386" s="321">
        <f t="shared" ca="1" si="1224"/>
        <v>0</v>
      </c>
      <c r="CX386" s="321">
        <f t="shared" ca="1" si="1224"/>
        <v>0</v>
      </c>
      <c r="CY386" s="321">
        <f t="shared" ca="1" si="1224"/>
        <v>0</v>
      </c>
      <c r="CZ386" s="321">
        <f t="shared" ca="1" si="1224"/>
        <v>0</v>
      </c>
      <c r="DA386" s="321">
        <f t="shared" ca="1" si="1224"/>
        <v>0</v>
      </c>
    </row>
    <row r="387" spans="2:105" ht="14.65" hidden="1" customHeight="1" outlineLevel="1">
      <c r="B387" s="301"/>
      <c r="C387" s="11"/>
      <c r="I387" s="307">
        <f t="shared" si="1081"/>
        <v>0</v>
      </c>
      <c r="L387" s="381">
        <f t="shared" si="1198"/>
        <v>0</v>
      </c>
      <c r="M387" s="382">
        <f t="shared" si="1202"/>
        <v>1</v>
      </c>
      <c r="N387" s="312">
        <f t="shared" si="1079"/>
        <v>0</v>
      </c>
      <c r="O387" s="319">
        <f>_xlfn.IFNA(INDEX(Table_Def[],MATCH(C387,Table_Def[Asset category],0),3),0)</f>
        <v>0</v>
      </c>
      <c r="Q387" s="11"/>
      <c r="R387" s="208"/>
      <c r="S387" s="208"/>
      <c r="T387" s="208"/>
      <c r="U387" s="316"/>
      <c r="V387" s="388"/>
      <c r="W387" s="388"/>
      <c r="X387" s="316"/>
      <c r="Y387" s="388"/>
      <c r="Z387" s="388"/>
      <c r="AA387" s="316"/>
      <c r="AB387" s="388"/>
      <c r="AC387" s="388"/>
      <c r="AD387" s="316"/>
      <c r="AE387" s="388"/>
      <c r="AF387" s="388"/>
      <c r="AG387" s="316"/>
      <c r="AH387" s="388"/>
      <c r="AI387" s="388"/>
      <c r="AJ387" s="316"/>
      <c r="AK387" s="388"/>
      <c r="AL387" s="388"/>
      <c r="AM387" s="316"/>
      <c r="AN387" s="388"/>
      <c r="AO387" s="388"/>
      <c r="AP387" s="316"/>
      <c r="AQ387" s="388"/>
      <c r="AR387" s="388"/>
      <c r="AS387" s="316"/>
      <c r="AT387" s="388"/>
      <c r="AU387" s="388"/>
      <c r="AV387" s="316"/>
      <c r="AW387" s="388"/>
      <c r="AX387" s="388"/>
      <c r="AY387" s="316"/>
      <c r="AZ387" s="388"/>
      <c r="BA387" s="388"/>
      <c r="BB387" s="316"/>
      <c r="BC387" s="388"/>
      <c r="BD387" s="388"/>
      <c r="BE387" s="316"/>
      <c r="BF387" s="388"/>
      <c r="BG387" s="388"/>
      <c r="BH387" s="316"/>
      <c r="BI387" s="388"/>
      <c r="BJ387" s="388"/>
      <c r="BK387" s="316"/>
      <c r="BL387" s="388"/>
      <c r="BM387" s="388"/>
      <c r="BN387" s="316"/>
      <c r="BO387" s="388"/>
      <c r="BP387" s="388"/>
      <c r="BQ387" s="316"/>
      <c r="BR387" s="388"/>
      <c r="BS387" s="388"/>
      <c r="BT387" s="316"/>
      <c r="BU387" s="388"/>
      <c r="BV387" s="388"/>
      <c r="BW387" s="316"/>
      <c r="BX387" s="388"/>
      <c r="BY387" s="388"/>
      <c r="BZ387" s="316"/>
      <c r="CA387" s="388"/>
      <c r="CB387" s="388"/>
      <c r="CC387" s="37"/>
      <c r="CD387" s="317"/>
      <c r="CE387" s="317"/>
      <c r="CF387" s="8" t="s">
        <v>206</v>
      </c>
      <c r="CG387" s="321"/>
      <c r="CH387" s="321" t="e">
        <f>IF(CH388&lt;1,0,CH389-CH388)</f>
        <v>#DIV/0!</v>
      </c>
      <c r="CI387" s="321" t="e">
        <f t="shared" ref="CI387:DA387" ca="1" si="1225">IF(CI388&lt;1,0,CI389-CI388)</f>
        <v>#DIV/0!</v>
      </c>
      <c r="CJ387" s="321" t="e">
        <f t="shared" ca="1" si="1225"/>
        <v>#DIV/0!</v>
      </c>
      <c r="CK387" s="321" t="e">
        <f t="shared" ca="1" si="1225"/>
        <v>#DIV/0!</v>
      </c>
      <c r="CL387" s="321" t="e">
        <f t="shared" ca="1" si="1225"/>
        <v>#DIV/0!</v>
      </c>
      <c r="CM387" s="321" t="e">
        <f t="shared" ca="1" si="1225"/>
        <v>#DIV/0!</v>
      </c>
      <c r="CN387" s="321" t="e">
        <f t="shared" ca="1" si="1225"/>
        <v>#DIV/0!</v>
      </c>
      <c r="CO387" s="321" t="e">
        <f t="shared" ca="1" si="1225"/>
        <v>#DIV/0!</v>
      </c>
      <c r="CP387" s="321" t="e">
        <f t="shared" ca="1" si="1225"/>
        <v>#DIV/0!</v>
      </c>
      <c r="CQ387" s="321" t="e">
        <f t="shared" ca="1" si="1225"/>
        <v>#DIV/0!</v>
      </c>
      <c r="CR387" s="321" t="e">
        <f t="shared" ca="1" si="1225"/>
        <v>#DIV/0!</v>
      </c>
      <c r="CS387" s="321" t="e">
        <f t="shared" ca="1" si="1225"/>
        <v>#DIV/0!</v>
      </c>
      <c r="CT387" s="321" t="e">
        <f t="shared" ca="1" si="1225"/>
        <v>#DIV/0!</v>
      </c>
      <c r="CU387" s="321" t="e">
        <f t="shared" ca="1" si="1225"/>
        <v>#DIV/0!</v>
      </c>
      <c r="CV387" s="321" t="e">
        <f t="shared" ca="1" si="1225"/>
        <v>#DIV/0!</v>
      </c>
      <c r="CW387" s="321" t="e">
        <f t="shared" ca="1" si="1225"/>
        <v>#DIV/0!</v>
      </c>
      <c r="CX387" s="321" t="e">
        <f t="shared" ca="1" si="1225"/>
        <v>#DIV/0!</v>
      </c>
      <c r="CY387" s="321" t="e">
        <f t="shared" ca="1" si="1225"/>
        <v>#DIV/0!</v>
      </c>
      <c r="CZ387" s="321" t="e">
        <f t="shared" ca="1" si="1225"/>
        <v>#DIV/0!</v>
      </c>
      <c r="DA387" s="321" t="e">
        <f t="shared" ca="1" si="1225"/>
        <v>#DIV/0!</v>
      </c>
    </row>
    <row r="388" spans="2:105" ht="14.65" hidden="1" customHeight="1" outlineLevel="1">
      <c r="B388" s="301"/>
      <c r="C388" s="11"/>
      <c r="I388" s="307">
        <f t="shared" si="1081"/>
        <v>0</v>
      </c>
      <c r="L388" s="381">
        <f t="shared" si="1198"/>
        <v>0</v>
      </c>
      <c r="M388" s="382">
        <f t="shared" si="1202"/>
        <v>1</v>
      </c>
      <c r="N388" s="312">
        <f t="shared" si="1079"/>
        <v>0</v>
      </c>
      <c r="O388" s="319">
        <f>_xlfn.IFNA(INDEX(Table_Def[],MATCH(C388,Table_Def[Asset category],0),3),0)</f>
        <v>0</v>
      </c>
      <c r="Q388" s="11"/>
      <c r="R388" s="208"/>
      <c r="S388" s="208"/>
      <c r="T388" s="208"/>
      <c r="U388" s="316"/>
      <c r="V388" s="388"/>
      <c r="W388" s="388"/>
      <c r="X388" s="316"/>
      <c r="Y388" s="388"/>
      <c r="Z388" s="388"/>
      <c r="AA388" s="316"/>
      <c r="AB388" s="388"/>
      <c r="AC388" s="388"/>
      <c r="AD388" s="316"/>
      <c r="AE388" s="388"/>
      <c r="AF388" s="388"/>
      <c r="AG388" s="316"/>
      <c r="AH388" s="388"/>
      <c r="AI388" s="388"/>
      <c r="AJ388" s="316"/>
      <c r="AK388" s="388"/>
      <c r="AL388" s="388"/>
      <c r="AM388" s="316"/>
      <c r="AN388" s="388"/>
      <c r="AO388" s="388"/>
      <c r="AP388" s="316"/>
      <c r="AQ388" s="388"/>
      <c r="AR388" s="388"/>
      <c r="AS388" s="316"/>
      <c r="AT388" s="388"/>
      <c r="AU388" s="388"/>
      <c r="AV388" s="316"/>
      <c r="AW388" s="388"/>
      <c r="AX388" s="388"/>
      <c r="AY388" s="316"/>
      <c r="AZ388" s="388"/>
      <c r="BA388" s="388"/>
      <c r="BB388" s="316"/>
      <c r="BC388" s="388"/>
      <c r="BD388" s="388"/>
      <c r="BE388" s="316"/>
      <c r="BF388" s="388"/>
      <c r="BG388" s="388"/>
      <c r="BH388" s="316"/>
      <c r="BI388" s="388"/>
      <c r="BJ388" s="388"/>
      <c r="BK388" s="316"/>
      <c r="BL388" s="388"/>
      <c r="BM388" s="388"/>
      <c r="BN388" s="316"/>
      <c r="BO388" s="388"/>
      <c r="BP388" s="388"/>
      <c r="BQ388" s="316"/>
      <c r="BR388" s="388"/>
      <c r="BS388" s="388"/>
      <c r="BT388" s="316"/>
      <c r="BU388" s="388"/>
      <c r="BV388" s="388"/>
      <c r="BW388" s="316"/>
      <c r="BX388" s="388"/>
      <c r="BY388" s="388"/>
      <c r="BZ388" s="316"/>
      <c r="CA388" s="388"/>
      <c r="CB388" s="388"/>
      <c r="CC388" s="37"/>
      <c r="CD388" s="317"/>
      <c r="CE388" s="317"/>
      <c r="CF388" s="8" t="s">
        <v>207</v>
      </c>
      <c r="CH388" s="321" t="e">
        <f>CH386*Insert_Finance!$D$32</f>
        <v>#DIV/0!</v>
      </c>
      <c r="CI388" s="321" t="e">
        <f ca="1">CI386*Insert_Finance!$D$32</f>
        <v>#DIV/0!</v>
      </c>
      <c r="CJ388" s="321" t="e">
        <f ca="1">CJ386*Insert_Finance!$D$32</f>
        <v>#DIV/0!</v>
      </c>
      <c r="CK388" s="321" t="e">
        <f ca="1">CK386*Insert_Finance!$D$32</f>
        <v>#DIV/0!</v>
      </c>
      <c r="CL388" s="321" t="e">
        <f ca="1">CL386*Insert_Finance!$D$32</f>
        <v>#DIV/0!</v>
      </c>
      <c r="CM388" s="321" t="e">
        <f ca="1">CM386*Insert_Finance!$D$32</f>
        <v>#DIV/0!</v>
      </c>
      <c r="CN388" s="321" t="e">
        <f ca="1">CN386*Insert_Finance!$D$32</f>
        <v>#DIV/0!</v>
      </c>
      <c r="CO388" s="321" t="e">
        <f ca="1">CO386*Insert_Finance!$D$32</f>
        <v>#DIV/0!</v>
      </c>
      <c r="CP388" s="321" t="e">
        <f ca="1">CP386*Insert_Finance!$D$32</f>
        <v>#DIV/0!</v>
      </c>
      <c r="CQ388" s="321" t="e">
        <f ca="1">CQ386*Insert_Finance!$D$32</f>
        <v>#DIV/0!</v>
      </c>
      <c r="CR388" s="321" t="e">
        <f ca="1">CR386*Insert_Finance!$D$32</f>
        <v>#DIV/0!</v>
      </c>
      <c r="CS388" s="321" t="e">
        <f ca="1">CS386*Insert_Finance!$D$32</f>
        <v>#DIV/0!</v>
      </c>
      <c r="CT388" s="321" t="e">
        <f ca="1">CT386*Insert_Finance!$D$32</f>
        <v>#DIV/0!</v>
      </c>
      <c r="CU388" s="321" t="e">
        <f ca="1">CU386*Insert_Finance!$D$32</f>
        <v>#DIV/0!</v>
      </c>
      <c r="CV388" s="321" t="e">
        <f ca="1">CV386*Insert_Finance!$D$32</f>
        <v>#DIV/0!</v>
      </c>
      <c r="CW388" s="321" t="e">
        <f ca="1">CW386*Insert_Finance!$D$32</f>
        <v>#DIV/0!</v>
      </c>
      <c r="CX388" s="321" t="e">
        <f ca="1">CX386*Insert_Finance!$D$32</f>
        <v>#DIV/0!</v>
      </c>
      <c r="CY388" s="321" t="e">
        <f ca="1">CY386*Insert_Finance!$D$32</f>
        <v>#DIV/0!</v>
      </c>
      <c r="CZ388" s="321" t="e">
        <f ca="1">CZ386*Insert_Finance!$D$32</f>
        <v>#DIV/0!</v>
      </c>
      <c r="DA388" s="321" t="e">
        <f ca="1">DA386*Insert_Finance!$D$32</f>
        <v>#DIV/0!</v>
      </c>
    </row>
    <row r="389" spans="2:105" ht="14.65" hidden="1" customHeight="1" outlineLevel="1">
      <c r="B389" s="301"/>
      <c r="C389" s="11"/>
      <c r="I389" s="307">
        <f t="shared" si="1081"/>
        <v>0</v>
      </c>
      <c r="L389" s="381">
        <f t="shared" si="1198"/>
        <v>0</v>
      </c>
      <c r="M389" s="382">
        <f t="shared" si="1202"/>
        <v>1</v>
      </c>
      <c r="N389" s="312">
        <f t="shared" si="1079"/>
        <v>0</v>
      </c>
      <c r="O389" s="319">
        <f>_xlfn.IFNA(INDEX(Table_Def[],MATCH(C389,Table_Def[Asset category],0),3),0)</f>
        <v>0</v>
      </c>
      <c r="Q389" s="11"/>
      <c r="R389" s="208"/>
      <c r="S389" s="208"/>
      <c r="T389" s="208"/>
      <c r="U389" s="316"/>
      <c r="V389" s="388"/>
      <c r="W389" s="388"/>
      <c r="X389" s="316"/>
      <c r="Y389" s="388"/>
      <c r="Z389" s="388"/>
      <c r="AA389" s="316"/>
      <c r="AB389" s="388"/>
      <c r="AC389" s="388"/>
      <c r="AD389" s="316"/>
      <c r="AE389" s="388"/>
      <c r="AF389" s="388"/>
      <c r="AG389" s="316"/>
      <c r="AH389" s="388"/>
      <c r="AI389" s="388"/>
      <c r="AJ389" s="316"/>
      <c r="AK389" s="388"/>
      <c r="AL389" s="388"/>
      <c r="AM389" s="316"/>
      <c r="AN389" s="388"/>
      <c r="AO389" s="388"/>
      <c r="AP389" s="316"/>
      <c r="AQ389" s="388"/>
      <c r="AR389" s="388"/>
      <c r="AS389" s="316"/>
      <c r="AT389" s="388"/>
      <c r="AU389" s="388"/>
      <c r="AV389" s="316"/>
      <c r="AW389" s="388"/>
      <c r="AX389" s="388"/>
      <c r="AY389" s="316"/>
      <c r="AZ389" s="388"/>
      <c r="BA389" s="388"/>
      <c r="BB389" s="316"/>
      <c r="BC389" s="388"/>
      <c r="BD389" s="388"/>
      <c r="BE389" s="316"/>
      <c r="BF389" s="388"/>
      <c r="BG389" s="388"/>
      <c r="BH389" s="316"/>
      <c r="BI389" s="388"/>
      <c r="BJ389" s="388"/>
      <c r="BK389" s="316"/>
      <c r="BL389" s="388"/>
      <c r="BM389" s="388"/>
      <c r="BN389" s="316"/>
      <c r="BO389" s="388"/>
      <c r="BP389" s="388"/>
      <c r="BQ389" s="316"/>
      <c r="BR389" s="388"/>
      <c r="BS389" s="388"/>
      <c r="BT389" s="316"/>
      <c r="BU389" s="388"/>
      <c r="BV389" s="388"/>
      <c r="BW389" s="316"/>
      <c r="BX389" s="388"/>
      <c r="BY389" s="388"/>
      <c r="BZ389" s="316"/>
      <c r="CA389" s="388"/>
      <c r="CB389" s="388"/>
      <c r="CC389" s="37"/>
      <c r="CD389" s="317"/>
      <c r="CE389" s="317"/>
      <c r="CF389" s="8" t="s">
        <v>208</v>
      </c>
      <c r="CG389" s="321"/>
      <c r="CH389" s="321">
        <f ca="1">IF(CH386=0,0,
IF(CH386&lt;1,0,
IF($O383-CH384&lt;&gt;$O383,-PMT(Insert_Finance!$D$32,$O383,OFFSET(CH386,,(CH384-$O383),1,1),0,0),
IF(CH384=0,0,CG389))))</f>
        <v>0</v>
      </c>
      <c r="CI389" s="321">
        <f ca="1">IF(CI386=0,0,
IF(CI386&lt;1,0,
IF($O383-CI384&lt;&gt;$O383,-PMT(Insert_Finance!$D$32,$O383,OFFSET(CI386,,(CI384-$O383),1,1),0,0),
IF(CI384=0,0,CH389))))</f>
        <v>0</v>
      </c>
      <c r="CJ389" s="321">
        <f ca="1">IF(CJ386=0,0,
IF(CJ386&lt;1,0,
IF($O383-CJ384&lt;&gt;$O383,-PMT(Insert_Finance!$D$32,$O383,OFFSET(CJ386,,(CJ384-$O383),1,1),0,0),
IF(CJ384=0,0,CI389))))</f>
        <v>0</v>
      </c>
      <c r="CK389" s="321">
        <f ca="1">IF(CK386=0,0,
IF(CK386&lt;1,0,
IF($O383-CK384&lt;&gt;$O383,-PMT(Insert_Finance!$D$32,$O383,OFFSET(CK386,,(CK384-$O383),1,1),0,0),
IF(CK384=0,0,CJ389))))</f>
        <v>0</v>
      </c>
      <c r="CL389" s="321">
        <f ca="1">IF(CL386=0,0,
IF(CL386&lt;1,0,
IF($O383-CL384&lt;&gt;$O383,-PMT(Insert_Finance!$D$32,$O383,OFFSET(CL386,,(CL384-$O383),1,1),0,0),
IF(CL384=0,0,CK389))))</f>
        <v>0</v>
      </c>
      <c r="CM389" s="321">
        <f ca="1">IF(CM386=0,0,
IF(CM386&lt;1,0,
IF($O383-CM384&lt;&gt;$O383,-PMT(Insert_Finance!$D$32,$O383,OFFSET(CM386,,(CM384-$O383),1,1),0,0),
IF(CM384=0,0,CL389))))</f>
        <v>0</v>
      </c>
      <c r="CN389" s="321">
        <f ca="1">IF(CN386=0,0,
IF(CN386&lt;1,0,
IF($O383-CN384&lt;&gt;$O383,-PMT(Insert_Finance!$D$32,$O383,OFFSET(CN386,,(CN384-$O383),1,1),0,0),
IF(CN384=0,0,CM389))))</f>
        <v>0</v>
      </c>
      <c r="CO389" s="321">
        <f ca="1">IF(CO386=0,0,
IF(CO386&lt;1,0,
IF($O383-CO384&lt;&gt;$O383,-PMT(Insert_Finance!$D$32,$O383,OFFSET(CO386,,(CO384-$O383),1,1),0,0),
IF(CO384=0,0,CN389))))</f>
        <v>0</v>
      </c>
      <c r="CP389" s="321">
        <f ca="1">IF(CP386=0,0,
IF(CP386&lt;1,0,
IF($O383-CP384&lt;&gt;$O383,-PMT(Insert_Finance!$D$32,$O383,OFFSET(CP386,,(CP384-$O383),1,1),0,0),
IF(CP384=0,0,CO389))))</f>
        <v>0</v>
      </c>
      <c r="CQ389" s="321">
        <f ca="1">IF(CQ386=0,0,
IF(CQ386&lt;1,0,
IF($O383-CQ384&lt;&gt;$O383,-PMT(Insert_Finance!$D$32,$O383,OFFSET(CQ386,,(CQ384-$O383),1,1),0,0),
IF(CQ384=0,0,CP389))))</f>
        <v>0</v>
      </c>
      <c r="CR389" s="321">
        <f ca="1">IF(CR386=0,0,
IF(CR386&lt;1,0,
IF($O383-CR384&lt;&gt;$O383,-PMT(Insert_Finance!$D$32,$O383,OFFSET(CR386,,(CR384-$O383),1,1),0,0),
IF(CR384=0,0,CQ389))))</f>
        <v>0</v>
      </c>
      <c r="CS389" s="321">
        <f ca="1">IF(CS386=0,0,
IF(CS386&lt;1,0,
IF($O383-CS384&lt;&gt;$O383,-PMT(Insert_Finance!$D$32,$O383,OFFSET(CS386,,(CS384-$O383),1,1),0,0),
IF(CS384=0,0,CR389))))</f>
        <v>0</v>
      </c>
      <c r="CT389" s="321">
        <f ca="1">IF(CT386=0,0,
IF(CT386&lt;1,0,
IF($O383-CT384&lt;&gt;$O383,-PMT(Insert_Finance!$D$32,$O383,OFFSET(CT386,,(CT384-$O383),1,1),0,0),
IF(CT384=0,0,CS389))))</f>
        <v>0</v>
      </c>
      <c r="CU389" s="321">
        <f ca="1">IF(CU386=0,0,
IF(CU386&lt;1,0,
IF($O383-CU384&lt;&gt;$O383,-PMT(Insert_Finance!$D$32,$O383,OFFSET(CU386,,(CU384-$O383),1,1),0,0),
IF(CU384=0,0,CT389))))</f>
        <v>0</v>
      </c>
      <c r="CV389" s="321">
        <f ca="1">IF(CV386=0,0,
IF(CV386&lt;1,0,
IF($O383-CV384&lt;&gt;$O383,-PMT(Insert_Finance!$D$32,$O383,OFFSET(CV386,,(CV384-$O383),1,1),0,0),
IF(CV384=0,0,CU389))))</f>
        <v>0</v>
      </c>
      <c r="CW389" s="321">
        <f ca="1">IF(CW386=0,0,
IF(CW386&lt;1,0,
IF($O383-CW384&lt;&gt;$O383,-PMT(Insert_Finance!$D$32,$O383,OFFSET(CW386,,(CW384-$O383),1,1),0,0),
IF(CW384=0,0,CV389))))</f>
        <v>0</v>
      </c>
      <c r="CX389" s="321">
        <f ca="1">IF(CX386=0,0,
IF(CX386&lt;1,0,
IF($O383-CX384&lt;&gt;$O383,-PMT(Insert_Finance!$D$32,$O383,OFFSET(CX386,,(CX384-$O383),1,1),0,0),
IF(CX384=0,0,CW389))))</f>
        <v>0</v>
      </c>
      <c r="CY389" s="321">
        <f ca="1">IF(CY386=0,0,
IF(CY386&lt;1,0,
IF($O383-CY384&lt;&gt;$O383,-PMT(Insert_Finance!$D$32,$O383,OFFSET(CY386,,(CY384-$O383),1,1),0,0),
IF(CY384=0,0,CX389))))</f>
        <v>0</v>
      </c>
      <c r="CZ389" s="321">
        <f ca="1">IF(CZ386=0,0,
IF(CZ386&lt;1,0,
IF($O383-CZ384&lt;&gt;$O383,-PMT(Insert_Finance!$D$32,$O383,OFFSET(CZ386,,(CZ384-$O383),1,1),0,0),
IF(CZ384=0,0,CY389))))</f>
        <v>0</v>
      </c>
      <c r="DA389" s="321">
        <f ca="1">IF(DA386=0,0,
IF(DA386&lt;1,0,
IF($O383-DA384&lt;&gt;$O383,-PMT(Insert_Finance!$D$32,$O383,OFFSET(DA386,,(DA384-$O383),1,1),0,0),
IF(DA384=0,0,CZ389))))</f>
        <v>0</v>
      </c>
    </row>
    <row r="390" spans="2:105" ht="15" collapsed="1" thickBot="1">
      <c r="B390" s="201"/>
      <c r="C390" s="201"/>
      <c r="D390" s="201"/>
      <c r="E390" s="201"/>
      <c r="F390" s="389"/>
      <c r="G390" s="389"/>
      <c r="H390" s="389"/>
      <c r="I390" s="201"/>
      <c r="J390" s="201"/>
      <c r="K390" s="201"/>
      <c r="L390" s="201"/>
      <c r="M390" s="201"/>
      <c r="N390" s="201"/>
      <c r="O390" s="201"/>
    </row>
    <row r="391" spans="2:105" ht="15" thickTop="1"/>
    <row r="393" spans="2:105" ht="40.5" customHeight="1">
      <c r="C393" s="309" t="s">
        <v>9</v>
      </c>
      <c r="D393" s="309" t="s">
        <v>224</v>
      </c>
      <c r="E393" s="11"/>
      <c r="G393" s="8"/>
      <c r="H393" s="8"/>
    </row>
    <row r="394" spans="2:105">
      <c r="B394" s="611"/>
      <c r="C394" s="330" t="s">
        <v>57</v>
      </c>
      <c r="D394" s="330" t="s">
        <v>181</v>
      </c>
      <c r="E394" s="11"/>
      <c r="G394" s="8"/>
      <c r="H394" s="8"/>
    </row>
    <row r="395" spans="2:105">
      <c r="B395" s="611"/>
      <c r="C395" s="330" t="s">
        <v>181</v>
      </c>
      <c r="D395" s="390" t="s">
        <v>182</v>
      </c>
      <c r="E395" s="11"/>
      <c r="G395" s="8"/>
      <c r="H395" s="8"/>
    </row>
    <row r="396" spans="2:105">
      <c r="B396" s="611"/>
      <c r="C396" s="390" t="s">
        <v>182</v>
      </c>
      <c r="D396" s="330" t="s">
        <v>183</v>
      </c>
      <c r="E396" s="11"/>
      <c r="G396" s="8"/>
      <c r="H396" s="8"/>
    </row>
    <row r="397" spans="2:105">
      <c r="B397" s="611"/>
      <c r="C397" s="330" t="s">
        <v>183</v>
      </c>
      <c r="D397" s="330" t="s">
        <v>184</v>
      </c>
      <c r="E397" s="11"/>
      <c r="G397" s="8"/>
      <c r="H397" s="8"/>
    </row>
    <row r="398" spans="2:105">
      <c r="B398" s="611"/>
      <c r="C398" s="330" t="s">
        <v>184</v>
      </c>
      <c r="D398" s="390" t="s">
        <v>185</v>
      </c>
      <c r="E398" s="11"/>
      <c r="G398" s="8"/>
      <c r="H398" s="8"/>
    </row>
    <row r="399" spans="2:105">
      <c r="B399" s="611"/>
      <c r="C399" s="390" t="s">
        <v>185</v>
      </c>
      <c r="D399" s="330" t="s">
        <v>186</v>
      </c>
      <c r="E399" s="11"/>
      <c r="G399" s="8"/>
      <c r="H399" s="8"/>
    </row>
    <row r="400" spans="2:105">
      <c r="B400" s="611"/>
      <c r="C400" s="330" t="s">
        <v>186</v>
      </c>
      <c r="D400" s="330" t="s">
        <v>187</v>
      </c>
      <c r="E400" s="11"/>
      <c r="G400" s="8"/>
      <c r="H400" s="8"/>
    </row>
    <row r="401" spans="2:8">
      <c r="B401" s="611"/>
      <c r="C401" s="330" t="s">
        <v>187</v>
      </c>
      <c r="D401" s="390" t="s">
        <v>188</v>
      </c>
      <c r="E401" s="11"/>
      <c r="G401" s="8"/>
      <c r="H401" s="8"/>
    </row>
    <row r="402" spans="2:8">
      <c r="B402" s="611"/>
      <c r="C402" s="390" t="s">
        <v>188</v>
      </c>
      <c r="D402" s="330" t="s">
        <v>189</v>
      </c>
      <c r="E402" s="11"/>
      <c r="G402" s="8"/>
      <c r="H402" s="8"/>
    </row>
    <row r="403" spans="2:8">
      <c r="B403" s="611"/>
      <c r="C403" s="330" t="s">
        <v>189</v>
      </c>
      <c r="D403" s="330" t="s">
        <v>190</v>
      </c>
      <c r="E403" s="11"/>
      <c r="G403" s="8"/>
      <c r="H403" s="8"/>
    </row>
    <row r="404" spans="2:8">
      <c r="B404" s="611"/>
      <c r="C404" s="330" t="s">
        <v>190</v>
      </c>
      <c r="D404" s="390" t="s">
        <v>191</v>
      </c>
      <c r="E404" s="11"/>
      <c r="G404" s="8"/>
      <c r="H404" s="8"/>
    </row>
    <row r="405" spans="2:8">
      <c r="B405" s="611"/>
      <c r="C405" s="390" t="s">
        <v>191</v>
      </c>
      <c r="D405" s="330" t="s">
        <v>192</v>
      </c>
      <c r="E405" s="11"/>
      <c r="G405" s="8"/>
      <c r="H405" s="8"/>
    </row>
    <row r="406" spans="2:8">
      <c r="B406" s="611"/>
      <c r="C406" s="330" t="s">
        <v>192</v>
      </c>
      <c r="D406" s="330" t="s">
        <v>193</v>
      </c>
      <c r="E406" s="11"/>
      <c r="G406" s="8"/>
      <c r="H406" s="8"/>
    </row>
    <row r="407" spans="2:8">
      <c r="B407" s="611"/>
      <c r="C407" s="330" t="s">
        <v>193</v>
      </c>
      <c r="D407" s="390" t="s">
        <v>194</v>
      </c>
      <c r="E407" s="11"/>
      <c r="G407" s="8"/>
      <c r="H407" s="8"/>
    </row>
    <row r="408" spans="2:8">
      <c r="B408" s="611"/>
      <c r="C408" s="390" t="s">
        <v>194</v>
      </c>
      <c r="D408" s="330" t="s">
        <v>195</v>
      </c>
      <c r="E408" s="11"/>
      <c r="G408" s="8"/>
      <c r="H408" s="8"/>
    </row>
    <row r="409" spans="2:8">
      <c r="B409" s="611"/>
      <c r="C409" s="330" t="s">
        <v>195</v>
      </c>
      <c r="D409" s="330" t="s">
        <v>196</v>
      </c>
      <c r="E409" s="11"/>
      <c r="G409" s="8"/>
      <c r="H409" s="8"/>
    </row>
    <row r="410" spans="2:8">
      <c r="B410" s="611"/>
      <c r="C410" s="330" t="s">
        <v>196</v>
      </c>
      <c r="D410" s="330" t="s">
        <v>197</v>
      </c>
      <c r="E410" s="11"/>
      <c r="G410" s="8"/>
      <c r="H410" s="8"/>
    </row>
    <row r="411" spans="2:8">
      <c r="B411" s="611"/>
      <c r="C411" s="330" t="s">
        <v>197</v>
      </c>
      <c r="D411" s="390" t="s">
        <v>198</v>
      </c>
      <c r="E411" s="11"/>
      <c r="G411" s="8"/>
      <c r="H411" s="8"/>
    </row>
    <row r="412" spans="2:8">
      <c r="B412" s="611"/>
      <c r="C412" s="390" t="s">
        <v>198</v>
      </c>
      <c r="D412" s="330" t="s">
        <v>199</v>
      </c>
      <c r="E412" s="11"/>
      <c r="G412" s="8"/>
      <c r="H412" s="8"/>
    </row>
    <row r="413" spans="2:8">
      <c r="B413" s="611"/>
      <c r="C413" s="330" t="s">
        <v>199</v>
      </c>
      <c r="D413" s="330" t="s">
        <v>225</v>
      </c>
      <c r="E413" s="11"/>
      <c r="G413" s="8"/>
      <c r="H413" s="8"/>
    </row>
  </sheetData>
  <sheetProtection algorithmName="SHA-512" hashValue="JouytZDZDPQEk0RC6wNbUTnN2nYc/ir2l1TJtkFs6H0pxwuT0PD+It5fae76jksm3NduAfCNItrRWXwBqGkRew==" saltValue="zeVViJHfT92nr0LW5qUDUg==" spinCount="100000" sheet="1" objects="1" scenarios="1"/>
  <protectedRanges>
    <protectedRange sqref="C362:E362 C369:E369 C376:E376 C383:E383 G362 G369 G376 G383 J362:K362 J369:K369 J376:K376 J383:K383" name="Additional assets"/>
    <protectedRange sqref="G270 G277 G284 G291 G298 G305 G312 G319 G326 G333 G340 G347 G354 J242:K242 J256:K256 J263:K263 J270:K270 J277:K277 J284:K284 J291:K291 J298:K298 J305:K305 J312:K312 J319:K319 J326:K326 J340:K340 J347:K347 J354:K354 J333:K333" name="add distribution assets"/>
    <protectedRange sqref="C242:E242 C256:E256 C263:E263 C270:E270 C277:E277 C284:E284 C291:E291 C298:E298 C305:E305 C312:E312 C319:E319 C326:E326 C333:E333 C340:E340 C347:E347 C354:E354 G242 G256 G263" name="Distribution assets"/>
    <protectedRange sqref="C170:E170 C177:E177 C184:E184 C191:E191 C198:E198 C205:E205 C212:E212 C219:E219 G170 G177 G184 G191 G198 G205 G212 G219 J170:K170 J177:K177 J184:K184 J191:K191 J198:K198 J205:K205 J212:K212 J219:K219" name="Project development costs"/>
    <protectedRange sqref="C21:E21 C28:E28 C35:E35 C42:E42 C49:E49 C56:E56 G21:H21 G28:H28 G35:H35 G42:H42 G49:H49 G56:H56 J21:K21 J28:K28 J35:K35 J42:K42 J49:K49 J56:K56" name="customer connections"/>
    <protectedRange sqref="C64:E64 C71:E71 C78:E78 C85:E85 C92:E92 C99:E99 C106:E106 C113:E113 C120:E120 C127:E127 C134:E134 C141:E141 C148:E148 C155:E155 C162:E162 G64 G71 G78 G85 G92 G99 G106 G113 G120 G127" name="Generation assets"/>
    <protectedRange sqref="G127 G134 G141 G148 G155 G162 J64:K64 J71:K71 J78:K78 J85:K85 J92:K92 J99:K99 J106:K106 J113:K113 J120:K120 J127:K127 J134:K134 J141:K141 J148:K148 J155:K155 J162:K162" name="add generation assets"/>
  </protectedRanges>
  <mergeCells count="44">
    <mergeCell ref="AV16:AX16"/>
    <mergeCell ref="AY16:BA16"/>
    <mergeCell ref="BB16:BD16"/>
    <mergeCell ref="BE16:BG16"/>
    <mergeCell ref="BW16:BY16"/>
    <mergeCell ref="BZ16:CB16"/>
    <mergeCell ref="BH16:BJ16"/>
    <mergeCell ref="BK16:BM16"/>
    <mergeCell ref="BN16:BP16"/>
    <mergeCell ref="BQ16:BS16"/>
    <mergeCell ref="BT16:BV16"/>
    <mergeCell ref="CV18:CY19"/>
    <mergeCell ref="C13:E13"/>
    <mergeCell ref="U16:W16"/>
    <mergeCell ref="M15:P18"/>
    <mergeCell ref="CH18:CK19"/>
    <mergeCell ref="CM18:CO19"/>
    <mergeCell ref="CQ18:CT19"/>
    <mergeCell ref="K16:L18"/>
    <mergeCell ref="X16:Z16"/>
    <mergeCell ref="AA16:AC16"/>
    <mergeCell ref="AD16:AF16"/>
    <mergeCell ref="AG16:AI16"/>
    <mergeCell ref="AJ16:AL16"/>
    <mergeCell ref="AM16:AO16"/>
    <mergeCell ref="AP16:AR16"/>
    <mergeCell ref="AS16:AU16"/>
    <mergeCell ref="B394:B413"/>
    <mergeCell ref="C20:O20"/>
    <mergeCell ref="C361:O361"/>
    <mergeCell ref="C169:O169"/>
    <mergeCell ref="O2:P2"/>
    <mergeCell ref="B10:B11"/>
    <mergeCell ref="S2:T2"/>
    <mergeCell ref="C241:O241"/>
    <mergeCell ref="C63:O63"/>
    <mergeCell ref="C226:O226"/>
    <mergeCell ref="C9:D9"/>
    <mergeCell ref="E2:F2"/>
    <mergeCell ref="G2:H2"/>
    <mergeCell ref="I2:J2"/>
    <mergeCell ref="K2:L2"/>
    <mergeCell ref="M2:N2"/>
    <mergeCell ref="G17:H17"/>
  </mergeCells>
  <phoneticPr fontId="15" type="noConversion"/>
  <conditionalFormatting sqref="G11:H11">
    <cfRule type="cellIs" dxfId="31" priority="54" operator="equal">
      <formula>"ERROR"</formula>
    </cfRule>
    <cfRule type="cellIs" dxfId="30" priority="55" operator="equal">
      <formula>"OK"</formula>
    </cfRule>
  </conditionalFormatting>
  <conditionalFormatting sqref="I21:I56">
    <cfRule type="beginsWith" dxfId="29" priority="9" operator="beginsWith" text="OK">
      <formula>LEFT(I21,LEN("OK"))="OK"</formula>
    </cfRule>
    <cfRule type="containsText" dxfId="28" priority="10" operator="containsText" text="NOK">
      <formula>NOT(ISERROR(SEARCH("NOK",I21)))</formula>
    </cfRule>
  </conditionalFormatting>
  <conditionalFormatting sqref="I64:I162">
    <cfRule type="beginsWith" dxfId="27" priority="7" operator="beginsWith" text="OK">
      <formula>LEFT(I64,LEN("OK"))="OK"</formula>
    </cfRule>
    <cfRule type="containsText" dxfId="26" priority="8" operator="containsText" text="NOK">
      <formula>NOT(ISERROR(SEARCH("NOK",I64)))</formula>
    </cfRule>
  </conditionalFormatting>
  <conditionalFormatting sqref="I170:I219">
    <cfRule type="beginsWith" dxfId="25" priority="5" operator="beginsWith" text="OK">
      <formula>LEFT(I170,LEN("OK"))="OK"</formula>
    </cfRule>
    <cfRule type="containsText" dxfId="24" priority="6" operator="containsText" text="NOK">
      <formula>NOT(ISERROR(SEARCH("NOK",I170)))</formula>
    </cfRule>
  </conditionalFormatting>
  <conditionalFormatting sqref="I242:I354">
    <cfRule type="beginsWith" dxfId="23" priority="3" operator="beginsWith" text="OK">
      <formula>LEFT(I242,LEN("OK"))="OK"</formula>
    </cfRule>
    <cfRule type="containsText" dxfId="22" priority="4" operator="containsText" text="NOK">
      <formula>NOT(ISERROR(SEARCH("NOK",I242)))</formula>
    </cfRule>
  </conditionalFormatting>
  <conditionalFormatting sqref="I362:I383">
    <cfRule type="beginsWith" dxfId="21" priority="1" operator="beginsWith" text="OK">
      <formula>LEFT(I362,LEN("OK"))="OK"</formula>
    </cfRule>
    <cfRule type="containsText" dxfId="20" priority="2" operator="containsText" text="NOK">
      <formula>NOT(ISERROR(SEARCH("NOK",I362)))</formula>
    </cfRule>
  </conditionalFormatting>
  <conditionalFormatting sqref="J64 J71 J78 J85 J92 J99 J106 J113 J120">
    <cfRule type="beginsWith" dxfId="19" priority="128" operator="beginsWith" text="OK">
      <formula>LEFT(J64,LEN("OK"))="OK"</formula>
    </cfRule>
    <cfRule type="containsText" dxfId="18" priority="129" operator="containsText" text="NOK">
      <formula>NOT(ISERROR(SEARCH("NOK",J64)))</formula>
    </cfRule>
  </conditionalFormatting>
  <conditionalFormatting sqref="J127">
    <cfRule type="beginsWith" dxfId="17" priority="126" operator="beginsWith" text="OK">
      <formula>LEFT(J127,LEN("OK"))="OK"</formula>
    </cfRule>
    <cfRule type="containsText" dxfId="16" priority="127" operator="containsText" text="NOK">
      <formula>NOT(ISERROR(SEARCH("NOK",J127)))</formula>
    </cfRule>
  </conditionalFormatting>
  <conditionalFormatting sqref="J134 J141 J148 J155 J162 J170 J177 J184 J191 J198 J205 J212 J219 J227 J234 J242 J249 J256 J263 J270 J277 J284 J291 J298 J305 J312 J319 J326 J333 J340 J347 J354 J362 J369 J376 J383">
    <cfRule type="beginsWith" dxfId="15" priority="132" operator="beginsWith" text="OK">
      <formula>LEFT(J134,LEN("OK"))="OK"</formula>
    </cfRule>
    <cfRule type="containsText" dxfId="14" priority="133" operator="containsText" text="NOK">
      <formula>NOT(ISERROR(SEARCH("NOK",J134)))</formula>
    </cfRule>
  </conditionalFormatting>
  <conditionalFormatting sqref="K292:K354 K355:N361 K362:K383">
    <cfRule type="beginsWith" dxfId="13" priority="44" operator="beginsWith" text="OK">
      <formula>LEFT(K292,LEN("OK"))="OK"</formula>
    </cfRule>
    <cfRule type="containsText" dxfId="12" priority="45" operator="containsText" text="NOK">
      <formula>NOT(ISERROR(SEARCH("NOK",K292)))</formula>
    </cfRule>
  </conditionalFormatting>
  <conditionalFormatting sqref="K163:N169 K220:N241 L21:N56 K57:N63 L64:N162 L170:N219 K178:K219 L242:N354 K250:K255 K264:K269 K278:K283">
    <cfRule type="beginsWith" dxfId="11" priority="130" operator="beginsWith" text="OK">
      <formula>LEFT(K21,LEN("OK"))="OK"</formula>
    </cfRule>
  </conditionalFormatting>
  <conditionalFormatting sqref="K169:N169">
    <cfRule type="beginsWith" dxfId="10" priority="50" operator="beginsWith" text="OK">
      <formula>LEFT(K169,LEN("OK"))="OK"</formula>
    </cfRule>
    <cfRule type="containsText" dxfId="9" priority="51" operator="containsText" text="NOK">
      <formula>NOT(ISERROR(SEARCH("NOK",K169)))</formula>
    </cfRule>
  </conditionalFormatting>
  <conditionalFormatting sqref="K226:N226">
    <cfRule type="beginsWith" dxfId="8" priority="48" operator="beginsWith" text="OK">
      <formula>LEFT(K226,LEN("OK"))="OK"</formula>
    </cfRule>
    <cfRule type="containsText" dxfId="7" priority="49" operator="containsText" text="NOK">
      <formula>NOT(ISERROR(SEARCH("NOK",K226)))</formula>
    </cfRule>
  </conditionalFormatting>
  <conditionalFormatting sqref="K241:N241">
    <cfRule type="beginsWith" dxfId="6" priority="46" operator="beginsWith" text="OK">
      <formula>LEFT(K241,LEN("OK"))="OK"</formula>
    </cfRule>
    <cfRule type="containsText" dxfId="5" priority="47" operator="containsText" text="NOK">
      <formula>NOT(ISERROR(SEARCH("NOK",K241)))</formula>
    </cfRule>
  </conditionalFormatting>
  <conditionalFormatting sqref="L21:N56 K57:N63 L64:N162 K163:N169 L170:N219 K178:K219 K220:N241 L242:N354 K250:K255 K264:K269 K278:K283">
    <cfRule type="containsText" dxfId="4" priority="131" operator="containsText" text="NOK">
      <formula>NOT(ISERROR(SEARCH("NOK",K21)))</formula>
    </cfRule>
  </conditionalFormatting>
  <conditionalFormatting sqref="L362:N389">
    <cfRule type="beginsWith" dxfId="3" priority="11" operator="beginsWith" text="OK">
      <formula>LEFT(L362,LEN("OK"))="OK"</formula>
    </cfRule>
    <cfRule type="containsText" dxfId="2" priority="12" operator="containsText" text="NOK">
      <formula>NOT(ISERROR(SEARCH("NOK",L362)))</formula>
    </cfRule>
  </conditionalFormatting>
  <dataValidations count="2">
    <dataValidation type="list" allowBlank="1" showInputMessage="1" showErrorMessage="1" sqref="D12 J362 J369 J376 J383 D6:D8 J64 J71 J78 J85 J92 J99 J106 J113 J120 J127 J134 J141 J148 J155 J162 J170 J177 J184 J191 J198 J205 J212 J219 J227 J234 J242 J249 J256 J263 J270 J277 J284 J291 J298 J305 J312 J319 J326 J333 J340 J347 J354 J21 J28 J35 J42 J49 J56" xr:uid="{00000000-0002-0000-0700-000000000000}">
      <formula1>Financ_Y</formula1>
    </dataValidation>
    <dataValidation type="list" allowBlank="1" showInputMessage="1" showErrorMessage="1" sqref="K362:K383 K21:K62 K64:K360" xr:uid="{00000000-0002-0000-0700-000001000000}">
      <formula1>$C$11:$C$11</formula1>
    </dataValidation>
  </dataValidations>
  <pageMargins left="0.7" right="0.7" top="0.78740157499999996" bottom="0.78740157499999996" header="0.3" footer="0.3"/>
  <pageSetup paperSize="9" orientation="portrait" horizontalDpi="360" verticalDpi="360" r:id="rId1"/>
  <drawing r:id="rId2"/>
  <legacyDrawing r:id="rId3"/>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700-000002000000}">
          <x14:formula1>
            <xm:f>Insert_Asset_Definitions!$C$6:$C$17</xm:f>
          </x14:formula1>
          <xm:sqref>C57:C62 C169 C156:C161 C121:C126 C128:C133 C135:C140 C142:C147 C149:C154 C65:C119</xm:sqref>
        </x14:dataValidation>
        <x14:dataValidation type="list" allowBlank="1" showInputMessage="1" showErrorMessage="1" xr:uid="{00000000-0002-0000-0700-000003000000}">
          <x14:formula1>
            <xm:f>Insert_Asset_Definitions!$C$45:$C$55</xm:f>
          </x14:formula1>
          <xm:sqref>C355:C360</xm:sqref>
        </x14:dataValidation>
        <x14:dataValidation type="list" allowBlank="1" showInputMessage="1" showErrorMessage="1" xr:uid="{00000000-0002-0000-0700-000004000000}">
          <x14:formula1>
            <xm:f>Insert_Asset_Definitions!$C$52:$C$55</xm:f>
          </x14:formula1>
          <xm:sqref>C362:C383</xm:sqref>
        </x14:dataValidation>
        <x14:dataValidation type="list" allowBlank="1" showInputMessage="1" showErrorMessage="1" xr:uid="{00000000-0002-0000-0700-000005000000}">
          <x14:formula1>
            <xm:f>Insert_Asset_Definitions!$C$45:$C$50</xm:f>
          </x14:formula1>
          <xm:sqref>C43:C56</xm:sqref>
        </x14:dataValidation>
        <x14:dataValidation type="list" allowBlank="1" showInputMessage="1" showErrorMessage="1" xr:uid="{00000000-0002-0000-0700-000006000000}">
          <x14:formula1>
            <xm:f>Insert_Asset_Definitions!$C$27:$C$28</xm:f>
          </x14:formula1>
          <xm:sqref>C227:C234</xm:sqref>
        </x14:dataValidation>
        <x14:dataValidation type="list" allowBlank="1" showInputMessage="1" showErrorMessage="1" xr:uid="{00000000-0002-0000-0700-000007000000}">
          <x14:formula1>
            <xm:f>Insert_Asset_Definitions!$C$19:$C$25</xm:f>
          </x14:formula1>
          <xm:sqref>C163:C169</xm:sqref>
        </x14:dataValidation>
        <x14:dataValidation type="list" allowBlank="1" showInputMessage="1" showErrorMessage="1" xr:uid="{00000000-0002-0000-0700-000008000000}">
          <x14:formula1>
            <xm:f>Insert_Asset_Definitions!$C$30:$C$43</xm:f>
          </x14:formula1>
          <xm:sqref>C220:C226 C235:C297 C299:C304 C306:C311 C313:C318 C320:C325 C327:C332 C334:C339 C341:C346 C348:C353</xm:sqref>
        </x14:dataValidation>
        <x14:dataValidation type="list" allowBlank="1" showInputMessage="1" showErrorMessage="1" xr:uid="{00000000-0002-0000-0700-000009000000}">
          <x14:formula1>
            <xm:f>'https://inensuscom-my.sharepoint.com/Users/diplo/Downloads/[202003_NESP_Mini-grids_NERC_MYTO_with_data.xlsx]Insert_Asset_Definitions'!#REF!</xm:f>
          </x14:formula1>
          <xm:sqref>C22:C27 C29:C34 C36:C41</xm:sqref>
        </x14:dataValidation>
        <x14:dataValidation type="list" allowBlank="1" showInputMessage="1" showErrorMessage="1" xr:uid="{92A3DBCC-7FFC-477C-B0B0-1063D7A6FE3F}">
          <x14:formula1>
            <xm:f>Insert_Asset_Definitions!$C$28:$C$29</xm:f>
          </x14:formula1>
          <xm:sqref>C21 C28 C35 C42</xm:sqref>
        </x14:dataValidation>
        <x14:dataValidation type="list" allowBlank="1" showInputMessage="1" showErrorMessage="1" xr:uid="{54B1D1CB-7400-49F6-982A-BF4904E284C7}">
          <x14:formula1>
            <xm:f>Insert_Asset_Definitions!$C$6:$C$13</xm:f>
          </x14:formula1>
          <xm:sqref>C64</xm:sqref>
        </x14:dataValidation>
        <x14:dataValidation type="list" allowBlank="1" showInputMessage="1" showErrorMessage="1" xr:uid="{AB8E9686-C596-4EFD-816D-3CE2582B8B74}">
          <x14:formula1>
            <xm:f>Insert_Asset_Definitions!$C$16</xm:f>
          </x14:formula1>
          <xm:sqref>C170:C219</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theme="5" tint="0.79998168889431442"/>
  </sheetPr>
  <dimension ref="A1:G100"/>
  <sheetViews>
    <sheetView showGridLines="0" topLeftCell="A41" zoomScale="60" zoomScaleNormal="60" workbookViewId="0">
      <selection activeCell="C41" sqref="C41"/>
    </sheetView>
  </sheetViews>
  <sheetFormatPr defaultColWidth="0" defaultRowHeight="14.5" zeroHeight="1"/>
  <cols>
    <col min="1" max="2" width="11.453125" style="8" customWidth="1"/>
    <col min="3" max="3" width="69.7265625" style="8" customWidth="1"/>
    <col min="4" max="4" width="14.26953125" style="11" customWidth="1"/>
    <col min="5" max="5" width="15.7265625" style="8" customWidth="1"/>
    <col min="6" max="7" width="11.453125" style="8" customWidth="1"/>
    <col min="8" max="16384" width="11.453125" style="8" hidden="1"/>
  </cols>
  <sheetData>
    <row r="1" spans="2:6" s="137" customFormat="1" ht="109.9" customHeight="1">
      <c r="C1" s="391" t="s">
        <v>362</v>
      </c>
    </row>
    <row r="2" spans="2:6" ht="30" customHeight="1">
      <c r="B2" s="572" t="s">
        <v>363</v>
      </c>
      <c r="C2" s="572"/>
      <c r="D2" s="396"/>
      <c r="E2" s="397"/>
      <c r="F2" s="397"/>
    </row>
    <row r="3" spans="2:6"/>
    <row r="4" spans="2:6" s="13" customFormat="1" ht="44" thickBot="1">
      <c r="C4" s="295" t="s">
        <v>139</v>
      </c>
      <c r="D4" s="295" t="s">
        <v>122</v>
      </c>
      <c r="E4" s="295" t="s">
        <v>140</v>
      </c>
    </row>
    <row r="5" spans="2:6" s="13" customFormat="1" ht="14.65" customHeight="1" thickTop="1">
      <c r="B5" s="618" t="s">
        <v>102</v>
      </c>
      <c r="C5" s="271" t="s">
        <v>73</v>
      </c>
      <c r="D5" s="267"/>
      <c r="E5" s="267"/>
    </row>
    <row r="6" spans="2:6" ht="14.65" customHeight="1">
      <c r="B6" s="619"/>
      <c r="C6" s="165" t="s">
        <v>79</v>
      </c>
      <c r="D6" s="249" t="s">
        <v>141</v>
      </c>
      <c r="E6" s="393">
        <v>20</v>
      </c>
    </row>
    <row r="7" spans="2:6" ht="14.65" customHeight="1">
      <c r="B7" s="619"/>
      <c r="C7" s="165" t="s">
        <v>286</v>
      </c>
      <c r="D7" s="249" t="s">
        <v>120</v>
      </c>
      <c r="E7" s="393">
        <v>5</v>
      </c>
    </row>
    <row r="8" spans="2:6" ht="14.65" customHeight="1">
      <c r="B8" s="619"/>
      <c r="C8" s="165" t="s">
        <v>287</v>
      </c>
      <c r="D8" s="249" t="s">
        <v>120</v>
      </c>
      <c r="E8" s="393">
        <v>10</v>
      </c>
    </row>
    <row r="9" spans="2:6" ht="14.65" customHeight="1">
      <c r="B9" s="619"/>
      <c r="C9" s="165" t="s">
        <v>288</v>
      </c>
      <c r="D9" s="249" t="s">
        <v>143</v>
      </c>
      <c r="E9" s="393">
        <v>10</v>
      </c>
    </row>
    <row r="10" spans="2:6" ht="14.65" customHeight="1">
      <c r="B10" s="619"/>
      <c r="C10" s="165" t="s">
        <v>289</v>
      </c>
      <c r="D10" s="249" t="s">
        <v>143</v>
      </c>
      <c r="E10" s="393">
        <v>10</v>
      </c>
    </row>
    <row r="11" spans="2:6" ht="14.65" customHeight="1">
      <c r="B11" s="619"/>
      <c r="C11" s="165" t="s">
        <v>290</v>
      </c>
      <c r="D11" s="249" t="s">
        <v>144</v>
      </c>
      <c r="E11" s="393">
        <v>10</v>
      </c>
    </row>
    <row r="12" spans="2:6" ht="14.65" customHeight="1">
      <c r="B12" s="619"/>
      <c r="C12" s="165" t="s">
        <v>291</v>
      </c>
      <c r="D12" s="249" t="s">
        <v>141</v>
      </c>
      <c r="E12" s="393">
        <v>20</v>
      </c>
    </row>
    <row r="13" spans="2:6" ht="14.65" customHeight="1">
      <c r="B13" s="619"/>
      <c r="C13" s="165" t="s">
        <v>292</v>
      </c>
      <c r="D13" s="249" t="s">
        <v>141</v>
      </c>
      <c r="E13" s="393">
        <v>20</v>
      </c>
    </row>
    <row r="14" spans="2:6" ht="14.65" customHeight="1">
      <c r="B14" s="619"/>
      <c r="C14" s="271"/>
      <c r="D14" s="249"/>
      <c r="E14" s="393"/>
    </row>
    <row r="15" spans="2:6" ht="14.65" customHeight="1">
      <c r="B15" s="619"/>
      <c r="C15" s="271" t="s">
        <v>514</v>
      </c>
      <c r="D15" s="249"/>
      <c r="E15" s="393"/>
    </row>
    <row r="16" spans="2:6" ht="14.65" customHeight="1">
      <c r="B16" s="619"/>
      <c r="C16" s="165" t="s">
        <v>150</v>
      </c>
      <c r="D16" s="249" t="s">
        <v>122</v>
      </c>
      <c r="E16" s="393">
        <v>20</v>
      </c>
    </row>
    <row r="17" spans="2:5" ht="14.65" customHeight="1">
      <c r="B17" s="619"/>
      <c r="C17" s="165"/>
      <c r="D17" s="249"/>
      <c r="E17" s="393"/>
    </row>
    <row r="18" spans="2:5" ht="14.65" customHeight="1">
      <c r="B18" s="619"/>
      <c r="C18" s="271"/>
      <c r="D18" s="249"/>
      <c r="E18" s="249"/>
    </row>
    <row r="19" spans="2:5" ht="14.65" customHeight="1">
      <c r="B19" s="619"/>
      <c r="C19" s="271" t="s">
        <v>86</v>
      </c>
      <c r="D19" s="249" t="s">
        <v>122</v>
      </c>
      <c r="E19" s="393">
        <v>20</v>
      </c>
    </row>
    <row r="20" spans="2:5" ht="14.65" customHeight="1">
      <c r="B20" s="619"/>
      <c r="C20" s="165" t="s">
        <v>293</v>
      </c>
      <c r="D20" s="249" t="s">
        <v>122</v>
      </c>
      <c r="E20" s="393">
        <v>20</v>
      </c>
    </row>
    <row r="21" spans="2:5" ht="14.65" customHeight="1">
      <c r="B21" s="619"/>
      <c r="C21" s="165" t="s">
        <v>294</v>
      </c>
      <c r="D21" s="249" t="s">
        <v>122</v>
      </c>
      <c r="E21" s="393">
        <v>20</v>
      </c>
    </row>
    <row r="22" spans="2:5" ht="14.65" customHeight="1">
      <c r="B22" s="619"/>
      <c r="C22" s="165" t="s">
        <v>365</v>
      </c>
      <c r="D22" s="249" t="s">
        <v>166</v>
      </c>
      <c r="E22" s="393">
        <v>20</v>
      </c>
    </row>
    <row r="23" spans="2:5" ht="14.65" customHeight="1">
      <c r="B23" s="619"/>
      <c r="C23" s="165" t="s">
        <v>283</v>
      </c>
      <c r="D23" s="249" t="s">
        <v>166</v>
      </c>
      <c r="E23" s="393">
        <v>20</v>
      </c>
    </row>
    <row r="24" spans="2:5" ht="14.65" customHeight="1">
      <c r="B24" s="619"/>
      <c r="C24" s="165" t="s">
        <v>158</v>
      </c>
      <c r="D24" s="249" t="s">
        <v>122</v>
      </c>
      <c r="E24" s="393">
        <v>20</v>
      </c>
    </row>
    <row r="25" spans="2:5" ht="14.65" customHeight="1">
      <c r="B25" s="619"/>
      <c r="C25" s="165" t="s">
        <v>158</v>
      </c>
      <c r="D25" s="393" t="s">
        <v>122</v>
      </c>
      <c r="E25" s="393">
        <v>20</v>
      </c>
    </row>
    <row r="26" spans="2:5" ht="16.149999999999999" customHeight="1">
      <c r="B26" s="619"/>
      <c r="C26" s="271"/>
      <c r="D26" s="249"/>
      <c r="E26" s="249"/>
    </row>
    <row r="27" spans="2:5" ht="16.149999999999999" customHeight="1">
      <c r="B27" s="619"/>
      <c r="C27" s="271" t="s">
        <v>35</v>
      </c>
      <c r="D27" s="249"/>
      <c r="E27" s="393"/>
    </row>
    <row r="28" spans="2:5" ht="16.149999999999999" customHeight="1">
      <c r="B28" s="619"/>
      <c r="C28" s="165" t="s">
        <v>172</v>
      </c>
      <c r="D28" s="249" t="s">
        <v>173</v>
      </c>
      <c r="E28" s="393">
        <v>20</v>
      </c>
    </row>
    <row r="29" spans="2:5" ht="14.65" customHeight="1">
      <c r="B29" s="619"/>
      <c r="C29" s="165" t="s">
        <v>174</v>
      </c>
      <c r="D29" s="165" t="s">
        <v>173</v>
      </c>
      <c r="E29" s="393">
        <v>20</v>
      </c>
    </row>
    <row r="30" spans="2:5" ht="14.65" customHeight="1">
      <c r="B30" s="619"/>
      <c r="C30" s="165"/>
      <c r="D30" s="249"/>
      <c r="E30" s="393"/>
    </row>
    <row r="31" spans="2:5" ht="14.65" customHeight="1">
      <c r="B31" s="619"/>
      <c r="C31" s="165"/>
      <c r="D31" s="249"/>
      <c r="E31" s="393"/>
    </row>
    <row r="32" spans="2:5" ht="14.65" customHeight="1">
      <c r="B32" s="619"/>
      <c r="C32" s="524" t="s">
        <v>428</v>
      </c>
      <c r="D32" s="249"/>
      <c r="E32" s="393"/>
    </row>
    <row r="33" spans="2:5" ht="14.65" customHeight="1">
      <c r="B33" s="619"/>
      <c r="C33" s="450"/>
      <c r="D33" s="526"/>
      <c r="E33" s="527"/>
    </row>
    <row r="34" spans="2:5" ht="14.65" customHeight="1">
      <c r="B34" s="619"/>
      <c r="C34" s="450"/>
      <c r="D34" s="526"/>
      <c r="E34" s="527"/>
    </row>
    <row r="35" spans="2:5" ht="14.65" customHeight="1">
      <c r="B35" s="619"/>
      <c r="C35" s="450"/>
      <c r="D35" s="526"/>
      <c r="E35" s="527"/>
    </row>
    <row r="36" spans="2:5" ht="14.65" customHeight="1">
      <c r="B36" s="619"/>
      <c r="C36" s="450"/>
      <c r="D36" s="526"/>
      <c r="E36" s="527"/>
    </row>
    <row r="37" spans="2:5" ht="14.65" customHeight="1">
      <c r="B37" s="619"/>
      <c r="C37" s="450"/>
      <c r="D37" s="526"/>
      <c r="E37" s="527"/>
    </row>
    <row r="38" spans="2:5" ht="14.65" customHeight="1">
      <c r="B38" s="619"/>
      <c r="C38" s="450"/>
      <c r="D38" s="526"/>
      <c r="E38" s="527"/>
    </row>
    <row r="39" spans="2:5" ht="14.65" customHeight="1">
      <c r="B39" s="619"/>
      <c r="C39" s="450"/>
      <c r="D39" s="526"/>
      <c r="E39" s="527"/>
    </row>
    <row r="40" spans="2:5" ht="14.65" customHeight="1">
      <c r="B40" s="619"/>
      <c r="C40" s="450"/>
      <c r="D40" s="526"/>
      <c r="E40" s="527"/>
    </row>
    <row r="41" spans="2:5" ht="14.65" customHeight="1">
      <c r="B41" s="619"/>
      <c r="C41" s="450"/>
      <c r="D41" s="526"/>
      <c r="E41" s="527"/>
    </row>
    <row r="42" spans="2:5" ht="14.65" customHeight="1">
      <c r="B42" s="619"/>
      <c r="C42" s="450"/>
      <c r="D42" s="526"/>
      <c r="E42" s="527"/>
    </row>
    <row r="43" spans="2:5" ht="14.65" customHeight="1">
      <c r="B43" s="619"/>
      <c r="C43" s="450"/>
      <c r="D43" s="526"/>
      <c r="E43" s="527"/>
    </row>
    <row r="44" spans="2:5" ht="14.65" customHeight="1">
      <c r="B44" s="619"/>
      <c r="C44" s="525"/>
      <c r="D44" s="528"/>
      <c r="E44" s="528"/>
    </row>
    <row r="45" spans="2:5" ht="14.65" customHeight="1">
      <c r="B45" s="619"/>
      <c r="C45" s="449"/>
      <c r="D45" s="526"/>
      <c r="E45" s="527"/>
    </row>
    <row r="46" spans="2:5" ht="14.65" customHeight="1">
      <c r="B46" s="619"/>
      <c r="C46" s="395"/>
      <c r="D46" s="249"/>
      <c r="E46" s="393"/>
    </row>
    <row r="47" spans="2:5" ht="14.65" customHeight="1">
      <c r="B47" s="619"/>
      <c r="C47" s="395"/>
      <c r="D47" s="249"/>
      <c r="E47" s="393"/>
    </row>
    <row r="48" spans="2:5" ht="14.65" customHeight="1">
      <c r="B48" s="619"/>
      <c r="C48" s="395"/>
      <c r="D48" s="249"/>
      <c r="E48" s="393"/>
    </row>
    <row r="49" spans="2:5" ht="14.65" customHeight="1">
      <c r="B49" s="619"/>
      <c r="C49" s="395"/>
      <c r="D49" s="249"/>
      <c r="E49" s="393"/>
    </row>
    <row r="50" spans="2:5" ht="14.65" customHeight="1">
      <c r="B50" s="619"/>
      <c r="C50" s="395"/>
      <c r="D50" s="249"/>
      <c r="E50" s="393"/>
    </row>
    <row r="51" spans="2:5" ht="14.65" customHeight="1">
      <c r="B51" s="619"/>
      <c r="C51" s="271"/>
      <c r="D51" s="394"/>
      <c r="E51" s="394"/>
    </row>
    <row r="52" spans="2:5" ht="14.65" customHeight="1">
      <c r="B52" s="619"/>
      <c r="C52" s="165"/>
      <c r="D52" s="249"/>
      <c r="E52" s="393"/>
    </row>
    <row r="53" spans="2:5" ht="14.65" customHeight="1">
      <c r="B53" s="619"/>
      <c r="C53" s="165"/>
      <c r="D53" s="249"/>
      <c r="E53" s="393"/>
    </row>
    <row r="54" spans="2:5" ht="14.65" customHeight="1">
      <c r="B54" s="619"/>
      <c r="C54" s="165"/>
      <c r="D54" s="249"/>
      <c r="E54" s="393"/>
    </row>
    <row r="55" spans="2:5" ht="14.65" customHeight="1">
      <c r="B55" s="619"/>
      <c r="C55" s="165"/>
      <c r="D55" s="249"/>
      <c r="E55" s="393"/>
    </row>
    <row r="56" spans="2:5" ht="14.65" customHeight="1">
      <c r="B56" s="620"/>
      <c r="C56" s="165"/>
      <c r="D56" s="393"/>
      <c r="E56" s="393"/>
    </row>
    <row r="57" spans="2:5"/>
    <row r="58" spans="2:5"/>
    <row r="59" spans="2:5"/>
    <row r="60" spans="2:5"/>
    <row r="61" spans="2:5"/>
    <row r="62" spans="2:5"/>
    <row r="63" spans="2:5"/>
    <row r="64" spans="2:5"/>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sheetData>
  <sheetProtection algorithmName="SHA-512" hashValue="asbXq6gdvfgIxFVWg4EEm57T8hfqTK1RfeSmIlG1580yM6dDUPOOpUphXozKQ5WMa7AKT25gbOzLt021yLOwLQ==" saltValue="5wmdfxKTg0xhVgMKoTkYrg==" spinCount="100000" sheet="1" objects="1" scenarios="1"/>
  <protectedRanges>
    <protectedRange sqref="C33:E45" name="Additional assets"/>
  </protectedRanges>
  <mergeCells count="2">
    <mergeCell ref="B2:C2"/>
    <mergeCell ref="B5:B56"/>
  </mergeCells>
  <phoneticPr fontId="15" type="noConversion"/>
  <pageMargins left="0.7" right="0.7" top="0.78740157499999996" bottom="0.78740157499999996" header="0.3" footer="0.3"/>
  <pageSetup paperSize="9" orientation="portrait" r:id="rId1"/>
  <drawing r:id="rId2"/>
  <legacyDrawing r:id="rId3"/>
  <tableParts count="1">
    <tablePart r:id="rId4"/>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A7026E34AAE2F4789FF46AB6D146130" ma:contentTypeVersion="4" ma:contentTypeDescription="Create a new document." ma:contentTypeScope="" ma:versionID="fcc9158fdcca981138c4e9a4f783b1cf">
  <xsd:schema xmlns:xsd="http://www.w3.org/2001/XMLSchema" xmlns:xs="http://www.w3.org/2001/XMLSchema" xmlns:p="http://schemas.microsoft.com/office/2006/metadata/properties" xmlns:ns2="90a98cda-f19c-46e3-bbf5-577cb47a27e6" targetNamespace="http://schemas.microsoft.com/office/2006/metadata/properties" ma:root="true" ma:fieldsID="7f11dfc2cadd0a927bf5a3a821669cbe" ns2:_="">
    <xsd:import namespace="90a98cda-f19c-46e3-bbf5-577cb47a27e6"/>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0a98cda-f19c-46e3-bbf5-577cb47a27e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F1E43DA-A417-444D-BB47-F8C698F5860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0a98cda-f19c-46e3-bbf5-577cb47a27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A283999-B431-4993-856C-A814C7FC2BB8}">
  <ds:schemaRefs>
    <ds:schemaRef ds:uri="http://schemas.microsoft.com/office/2006/documentManagement/types"/>
    <ds:schemaRef ds:uri="http://schemas.microsoft.com/office/2006/metadata/properties"/>
    <ds:schemaRef ds:uri="http://purl.org/dc/terms/"/>
    <ds:schemaRef ds:uri="b9a59973-6998-46d4-a3bd-372f8a6c6ab8"/>
    <ds:schemaRef ds:uri="http://purl.org/dc/elements/1.1/"/>
    <ds:schemaRef ds:uri="http://www.w3.org/XML/1998/namespace"/>
    <ds:schemaRef ds:uri="http://schemas.microsoft.com/office/infopath/2007/PartnerControls"/>
    <ds:schemaRef ds:uri="http://schemas.openxmlformats.org/package/2006/metadata/core-properties"/>
    <ds:schemaRef ds:uri="554557d3-f6d0-4859-a2e8-cdd23be1e08b"/>
    <ds:schemaRef ds:uri="http://purl.org/dc/dcmitype/"/>
  </ds:schemaRefs>
</ds:datastoreItem>
</file>

<file path=customXml/itemProps3.xml><?xml version="1.0" encoding="utf-8"?>
<ds:datastoreItem xmlns:ds="http://schemas.openxmlformats.org/officeDocument/2006/customXml" ds:itemID="{82D410E5-AA15-4C0A-B95F-90F0E97643D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13</vt:i4>
      </vt:variant>
      <vt:variant>
        <vt:lpstr>Named Ranges</vt:lpstr>
      </vt:variant>
      <vt:variant>
        <vt:i4>4</vt:i4>
      </vt:variant>
    </vt:vector>
  </HeadingPairs>
  <TitlesOfParts>
    <vt:vector size="17" baseType="lpstr">
      <vt:lpstr>Guide</vt:lpstr>
      <vt:lpstr>Summary</vt:lpstr>
      <vt:lpstr>Insert_Finance</vt:lpstr>
      <vt:lpstr>Insert_Villages</vt:lpstr>
      <vt:lpstr>Insert_Customers</vt:lpstr>
      <vt:lpstr>Insert_DisCos</vt:lpstr>
      <vt:lpstr>Insert_Operational Cost</vt:lpstr>
      <vt:lpstr>Insert_Assets</vt:lpstr>
      <vt:lpstr>Insert_Asset_Definitions</vt:lpstr>
      <vt:lpstr>Tariff Calc</vt:lpstr>
      <vt:lpstr>Insert_Asset_Definitions (2)</vt:lpstr>
      <vt:lpstr>Graphs</vt:lpstr>
      <vt:lpstr>Benchmarks</vt:lpstr>
      <vt:lpstr>Financ_Y</vt:lpstr>
      <vt:lpstr>'Insert_Asset_Definitions (2)'!List_Assets</vt:lpstr>
      <vt:lpstr>Insert_DisCos!List_Assets</vt:lpstr>
      <vt:lpstr>List_Assets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Nico Peterschmidt</dc:creator>
  <cp:keywords/>
  <dc:description/>
  <cp:lastModifiedBy>Dipta Majumder</cp:lastModifiedBy>
  <cp:revision/>
  <dcterms:created xsi:type="dcterms:W3CDTF">2018-05-07T09:51:39Z</dcterms:created>
  <dcterms:modified xsi:type="dcterms:W3CDTF">2026-02-11T13:44:42Z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0x010100EA7026E34AAE2F4789FF46AB6D146130</vt:lpwstr>
  </property>
</Properties>
</file>